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75" windowWidth="10320" windowHeight="3885" tabRatio="672" firstSheet="5" activeTab="5"/>
  </bookViews>
  <sheets>
    <sheet name="Цеховые расходы" sheetId="11" state="hidden" r:id="rId1"/>
    <sheet name="Зар.плата осн.персонала" sheetId="8" state="hidden" r:id="rId2"/>
    <sheet name="Админ. расх." sheetId="7" state="hidden" r:id="rId3"/>
    <sheet name="Кап.вложения" sheetId="5" state="hidden" r:id="rId4"/>
    <sheet name="ИПЦ" sheetId="6" state="hidden" r:id="rId5"/>
    <sheet name="Смета ВО" sheetId="2" r:id="rId6"/>
    <sheet name="Экспертиза ВО" sheetId="10" state="hidden" r:id="rId7"/>
    <sheet name="расшифровки ВО" sheetId="3" state="hidden" r:id="rId8"/>
    <sheet name="баланс" sheetId="12" r:id="rId9"/>
    <sheet name="операционные расходы" sheetId="13" r:id="rId10"/>
    <sheet name="неподконтрольные расходы" sheetId="14" r:id="rId11"/>
    <sheet name="смета методом индексации" sheetId="15" r:id="rId12"/>
  </sheets>
  <definedNames>
    <definedName name="_xlnm.Print_Area" localSheetId="8">баланс!$A$1:$H$39</definedName>
  </definedNames>
  <calcPr calcId="145621"/>
</workbook>
</file>

<file path=xl/calcChain.xml><?xml version="1.0" encoding="utf-8"?>
<calcChain xmlns="http://schemas.openxmlformats.org/spreadsheetml/2006/main">
  <c r="E267" i="3" l="1"/>
  <c r="F267" i="3"/>
  <c r="G267" i="3"/>
  <c r="H267" i="3"/>
  <c r="D267" i="3"/>
  <c r="E34" i="14" l="1"/>
  <c r="F34" i="14"/>
  <c r="G34" i="14"/>
  <c r="H34" i="14"/>
  <c r="D34" i="14"/>
  <c r="E20" i="14"/>
  <c r="F20" i="14"/>
  <c r="G20" i="14"/>
  <c r="H20" i="14"/>
  <c r="H7" i="14" s="1"/>
  <c r="H10" i="15" s="1"/>
  <c r="D20" i="14"/>
  <c r="F7" i="14"/>
  <c r="F10" i="15" s="1"/>
  <c r="D12" i="15"/>
  <c r="E11" i="15"/>
  <c r="F11" i="15"/>
  <c r="G11" i="15"/>
  <c r="H11" i="15"/>
  <c r="D11" i="15"/>
  <c r="E9" i="15"/>
  <c r="F9" i="15"/>
  <c r="G9" i="15"/>
  <c r="H9" i="15"/>
  <c r="D9" i="15"/>
  <c r="E23" i="13"/>
  <c r="F23" i="13"/>
  <c r="G23" i="13"/>
  <c r="H23" i="13"/>
  <c r="E33" i="11"/>
  <c r="F33" i="11"/>
  <c r="G33" i="11"/>
  <c r="H33" i="11"/>
  <c r="I33" i="11"/>
  <c r="J33" i="11"/>
  <c r="K33" i="11"/>
  <c r="G27" i="11"/>
  <c r="H27" i="11"/>
  <c r="G7" i="14" l="1"/>
  <c r="G10" i="15" s="1"/>
  <c r="E7" i="14"/>
  <c r="E10" i="15" s="1"/>
  <c r="D7" i="14"/>
  <c r="D10" i="15" s="1"/>
  <c r="E12" i="13"/>
  <c r="F12" i="13"/>
  <c r="G12" i="13"/>
  <c r="H12" i="13"/>
  <c r="D12" i="13"/>
  <c r="E11" i="13"/>
  <c r="F11" i="13"/>
  <c r="G11" i="13"/>
  <c r="H11" i="13"/>
  <c r="D11" i="13"/>
  <c r="E10" i="13"/>
  <c r="F10" i="13"/>
  <c r="G10" i="13"/>
  <c r="H10" i="13"/>
  <c r="D10" i="13"/>
  <c r="E9" i="13"/>
  <c r="F9" i="13"/>
  <c r="G9" i="13"/>
  <c r="H9" i="13"/>
  <c r="D9" i="13"/>
  <c r="I23" i="2"/>
  <c r="J45" i="2" l="1"/>
  <c r="I45" i="2"/>
  <c r="H45" i="2"/>
  <c r="J44" i="2"/>
  <c r="I44" i="2"/>
  <c r="H44" i="2"/>
  <c r="J40" i="2"/>
  <c r="I40" i="2"/>
  <c r="H40" i="2"/>
  <c r="H14" i="2"/>
  <c r="I14" i="2"/>
  <c r="J14" i="2"/>
  <c r="G14" i="2"/>
  <c r="J46" i="2"/>
  <c r="I46" i="2"/>
  <c r="H46" i="2"/>
  <c r="I49" i="2"/>
  <c r="I47" i="2" s="1"/>
  <c r="I48" i="2"/>
  <c r="H49" i="2"/>
  <c r="H48" i="2"/>
  <c r="G259" i="3"/>
  <c r="I33" i="2" s="1"/>
  <c r="H259" i="3"/>
  <c r="H47" i="2"/>
  <c r="E259" i="3"/>
  <c r="F259" i="3"/>
  <c r="D33" i="11"/>
  <c r="G86" i="2"/>
  <c r="H86" i="2"/>
  <c r="I86" i="2"/>
  <c r="J86" i="2"/>
  <c r="F86" i="2"/>
  <c r="K81" i="2"/>
  <c r="H72" i="2"/>
  <c r="I72" i="2"/>
  <c r="J72" i="2"/>
  <c r="H71" i="2"/>
  <c r="I71" i="2"/>
  <c r="J71" i="2"/>
  <c r="H70" i="2"/>
  <c r="I70" i="2"/>
  <c r="J70" i="2"/>
  <c r="H69" i="2"/>
  <c r="I69" i="2"/>
  <c r="J69" i="2"/>
  <c r="H68" i="2"/>
  <c r="I68" i="2"/>
  <c r="J68" i="2"/>
  <c r="H67" i="2"/>
  <c r="I67" i="2"/>
  <c r="J67" i="2"/>
  <c r="I66" i="2"/>
  <c r="H65" i="2"/>
  <c r="I65" i="2"/>
  <c r="J65" i="2"/>
  <c r="H64" i="2"/>
  <c r="I64" i="2"/>
  <c r="J64" i="2"/>
  <c r="H63" i="2"/>
  <c r="I63" i="2"/>
  <c r="J63" i="2"/>
  <c r="K63" i="2"/>
  <c r="H62" i="2"/>
  <c r="I62" i="2"/>
  <c r="I61" i="2" s="1"/>
  <c r="J62" i="2"/>
  <c r="H60" i="2"/>
  <c r="H59" i="2" s="1"/>
  <c r="I60" i="2"/>
  <c r="J60" i="2"/>
  <c r="J59" i="2" s="1"/>
  <c r="I59" i="2"/>
  <c r="H57" i="2"/>
  <c r="I57" i="2"/>
  <c r="J57" i="2"/>
  <c r="H56" i="2"/>
  <c r="I56" i="2"/>
  <c r="I54" i="2" s="1"/>
  <c r="J56" i="2"/>
  <c r="H55" i="2"/>
  <c r="I55" i="2"/>
  <c r="J55" i="2"/>
  <c r="H53" i="2"/>
  <c r="I53" i="2"/>
  <c r="J53" i="2"/>
  <c r="H52" i="2"/>
  <c r="I52" i="2"/>
  <c r="J52" i="2"/>
  <c r="H51" i="2"/>
  <c r="I51" i="2"/>
  <c r="J51" i="2"/>
  <c r="H50" i="2"/>
  <c r="I50" i="2"/>
  <c r="J50" i="2"/>
  <c r="J49" i="2"/>
  <c r="J48" i="2"/>
  <c r="H43" i="2"/>
  <c r="I43" i="2"/>
  <c r="J43" i="2"/>
  <c r="H42" i="2"/>
  <c r="I42" i="2"/>
  <c r="J42" i="2"/>
  <c r="H41" i="2"/>
  <c r="I41" i="2"/>
  <c r="J41" i="2"/>
  <c r="H37" i="2"/>
  <c r="I37" i="2"/>
  <c r="J37" i="2"/>
  <c r="K37" i="2"/>
  <c r="H36" i="2"/>
  <c r="H35" i="2" s="1"/>
  <c r="I36" i="2"/>
  <c r="J36" i="2"/>
  <c r="J35" i="2" s="1"/>
  <c r="I35" i="2"/>
  <c r="H34" i="2"/>
  <c r="I34" i="2"/>
  <c r="J34" i="2"/>
  <c r="H33" i="2"/>
  <c r="J33" i="2"/>
  <c r="H31" i="2"/>
  <c r="I31" i="2"/>
  <c r="J31" i="2"/>
  <c r="H30" i="2"/>
  <c r="I30" i="2"/>
  <c r="J30" i="2"/>
  <c r="K30" i="2"/>
  <c r="H29" i="2"/>
  <c r="I29" i="2"/>
  <c r="J29" i="2"/>
  <c r="H28" i="2"/>
  <c r="I28" i="2"/>
  <c r="J28" i="2"/>
  <c r="I27" i="2"/>
  <c r="H26" i="2"/>
  <c r="F14" i="13" s="1"/>
  <c r="F8" i="13" s="1"/>
  <c r="I26" i="2"/>
  <c r="G14" i="13" s="1"/>
  <c r="G8" i="13" s="1"/>
  <c r="J26" i="2"/>
  <c r="H14" i="13" s="1"/>
  <c r="H8" i="13" s="1"/>
  <c r="F25" i="2"/>
  <c r="H25" i="2"/>
  <c r="I25" i="2"/>
  <c r="J25" i="2"/>
  <c r="H24" i="2"/>
  <c r="H22" i="2" s="1"/>
  <c r="I24" i="2"/>
  <c r="J24" i="2"/>
  <c r="H23" i="2"/>
  <c r="J23" i="2"/>
  <c r="J22" i="2" s="1"/>
  <c r="I22" i="2"/>
  <c r="H21" i="2"/>
  <c r="I21" i="2"/>
  <c r="J21" i="2"/>
  <c r="K21" i="2"/>
  <c r="H20" i="2"/>
  <c r="I20" i="2"/>
  <c r="J20" i="2"/>
  <c r="H19" i="2"/>
  <c r="I19" i="2"/>
  <c r="J19" i="2"/>
  <c r="H18" i="2"/>
  <c r="I18" i="2"/>
  <c r="J18" i="2"/>
  <c r="K18" i="2"/>
  <c r="H17" i="2"/>
  <c r="I17" i="2"/>
  <c r="J17" i="2"/>
  <c r="H16" i="2"/>
  <c r="I16" i="2"/>
  <c r="J16" i="2"/>
  <c r="H13" i="2"/>
  <c r="I13" i="2"/>
  <c r="I11" i="2" s="1"/>
  <c r="J13" i="2"/>
  <c r="H12" i="2"/>
  <c r="I12" i="2"/>
  <c r="J12" i="2"/>
  <c r="D402" i="3"/>
  <c r="D420" i="3" s="1"/>
  <c r="E402" i="3"/>
  <c r="F402" i="3"/>
  <c r="G402" i="3"/>
  <c r="H402" i="3"/>
  <c r="E420" i="3"/>
  <c r="D408" i="3"/>
  <c r="E408" i="3"/>
  <c r="F408" i="3"/>
  <c r="H83" i="2" s="1"/>
  <c r="H81" i="2" s="1"/>
  <c r="G408" i="3"/>
  <c r="H408" i="3"/>
  <c r="J83" i="2" s="1"/>
  <c r="J81" i="2" s="1"/>
  <c r="D390" i="3"/>
  <c r="E390" i="3"/>
  <c r="F390" i="3"/>
  <c r="G390" i="3"/>
  <c r="H390" i="3"/>
  <c r="G420" i="3" l="1"/>
  <c r="I83" i="2"/>
  <c r="I81" i="2" s="1"/>
  <c r="I15" i="2"/>
  <c r="I10" i="2" s="1"/>
  <c r="J61" i="2"/>
  <c r="H61" i="2"/>
  <c r="F420" i="3"/>
  <c r="I39" i="2"/>
  <c r="I38" i="2" s="1"/>
  <c r="I32" i="2"/>
  <c r="G22" i="13" s="1"/>
  <c r="G7" i="13" s="1"/>
  <c r="G8" i="15" s="1"/>
  <c r="G7" i="15" s="1"/>
  <c r="J66" i="2"/>
  <c r="H66" i="2"/>
  <c r="J54" i="2"/>
  <c r="H54" i="2"/>
  <c r="J47" i="2"/>
  <c r="J39" i="2"/>
  <c r="H39" i="2"/>
  <c r="H38" i="2" s="1"/>
  <c r="J32" i="2"/>
  <c r="H22" i="13" s="1"/>
  <c r="H7" i="13" s="1"/>
  <c r="H8" i="15" s="1"/>
  <c r="H7" i="15" s="1"/>
  <c r="H32" i="2"/>
  <c r="F22" i="13" s="1"/>
  <c r="F7" i="13" s="1"/>
  <c r="F8" i="15" s="1"/>
  <c r="F7" i="15" s="1"/>
  <c r="J27" i="2"/>
  <c r="H27" i="2"/>
  <c r="H15" i="2"/>
  <c r="J15" i="2"/>
  <c r="J11" i="2"/>
  <c r="H11" i="2"/>
  <c r="H420" i="3"/>
  <c r="D395" i="3"/>
  <c r="E395" i="3"/>
  <c r="F395" i="3"/>
  <c r="G395" i="3"/>
  <c r="H395" i="3"/>
  <c r="D385" i="3"/>
  <c r="E385" i="3"/>
  <c r="F385" i="3"/>
  <c r="G385" i="3"/>
  <c r="H385" i="3"/>
  <c r="G340" i="3"/>
  <c r="D328" i="3"/>
  <c r="D340" i="3" s="1"/>
  <c r="E328" i="3"/>
  <c r="E340" i="3" s="1"/>
  <c r="F328" i="3"/>
  <c r="F340" i="3" s="1"/>
  <c r="G328" i="3"/>
  <c r="H328" i="3"/>
  <c r="H340" i="3" s="1"/>
  <c r="D279" i="3"/>
  <c r="E279" i="3"/>
  <c r="F279" i="3"/>
  <c r="G279" i="3"/>
  <c r="H279" i="3"/>
  <c r="D276" i="3"/>
  <c r="E276" i="3"/>
  <c r="F276" i="3"/>
  <c r="G276" i="3"/>
  <c r="H276" i="3"/>
  <c r="D275" i="3"/>
  <c r="E275" i="3"/>
  <c r="F275" i="3"/>
  <c r="G275" i="3"/>
  <c r="H275" i="3"/>
  <c r="E274" i="3"/>
  <c r="G274" i="3"/>
  <c r="E214" i="3"/>
  <c r="F214" i="3"/>
  <c r="G214" i="3"/>
  <c r="H214" i="3"/>
  <c r="D214" i="3"/>
  <c r="H10" i="2" l="1"/>
  <c r="H73" i="2" s="1"/>
  <c r="H74" i="2" s="1"/>
  <c r="I73" i="2"/>
  <c r="I74" i="2" s="1"/>
  <c r="J38" i="2"/>
  <c r="J10" i="2"/>
  <c r="J73" i="2" s="1"/>
  <c r="J74" i="2" s="1"/>
  <c r="H274" i="3"/>
  <c r="F274" i="3"/>
  <c r="D274" i="3"/>
  <c r="H105" i="3"/>
  <c r="G105" i="3"/>
  <c r="F105" i="3"/>
  <c r="E105" i="3"/>
  <c r="J75" i="2" l="1"/>
  <c r="H75" i="2"/>
  <c r="I75" i="2"/>
  <c r="G12" i="15"/>
  <c r="D105" i="3"/>
  <c r="D67" i="3"/>
  <c r="E67" i="3"/>
  <c r="F67" i="3"/>
  <c r="G67" i="3"/>
  <c r="H67" i="3"/>
  <c r="G51" i="3"/>
  <c r="H51" i="3" s="1"/>
  <c r="F51" i="3"/>
  <c r="E50" i="3"/>
  <c r="F50" i="3"/>
  <c r="G50" i="3"/>
  <c r="H50" i="3"/>
  <c r="I50" i="3"/>
  <c r="J50" i="3"/>
  <c r="K50" i="3"/>
  <c r="D43" i="3"/>
  <c r="D47" i="3"/>
  <c r="D50" i="3" s="1"/>
  <c r="D39" i="3"/>
  <c r="F33" i="3"/>
  <c r="G33" i="3"/>
  <c r="H33" i="3"/>
  <c r="F29" i="3"/>
  <c r="G29" i="3"/>
  <c r="G34" i="3" s="1"/>
  <c r="H29" i="3"/>
  <c r="E39" i="3"/>
  <c r="F39" i="3"/>
  <c r="G39" i="3"/>
  <c r="H39" i="3"/>
  <c r="D23" i="3"/>
  <c r="D24" i="3" s="1"/>
  <c r="E23" i="3"/>
  <c r="E24" i="3" s="1"/>
  <c r="F23" i="3"/>
  <c r="G23" i="3"/>
  <c r="H23" i="3"/>
  <c r="D19" i="3"/>
  <c r="E19" i="3"/>
  <c r="F19" i="3"/>
  <c r="G19" i="3"/>
  <c r="G24" i="3" s="1"/>
  <c r="H19" i="3"/>
  <c r="E33" i="3"/>
  <c r="E29" i="3"/>
  <c r="D33" i="3"/>
  <c r="D29" i="3"/>
  <c r="G14" i="15" l="1"/>
  <c r="G13" i="15"/>
  <c r="H80" i="2"/>
  <c r="F12" i="15"/>
  <c r="J80" i="2"/>
  <c r="H12" i="15"/>
  <c r="I80" i="2"/>
  <c r="H24" i="3"/>
  <c r="F24" i="3"/>
  <c r="D34" i="3"/>
  <c r="D52" i="3" s="1"/>
  <c r="G52" i="3"/>
  <c r="F34" i="3"/>
  <c r="F52" i="3" s="1"/>
  <c r="H34" i="3"/>
  <c r="H52" i="3" s="1"/>
  <c r="E34" i="3"/>
  <c r="D100" i="3"/>
  <c r="E100" i="3"/>
  <c r="F100" i="3"/>
  <c r="G100" i="3"/>
  <c r="H100" i="3"/>
  <c r="D101" i="3"/>
  <c r="E101" i="3"/>
  <c r="F101" i="3"/>
  <c r="G101" i="3"/>
  <c r="H101" i="3"/>
  <c r="D107" i="3"/>
  <c r="D110" i="3" s="1"/>
  <c r="E107" i="3"/>
  <c r="E110" i="3" s="1"/>
  <c r="F107" i="3"/>
  <c r="F110" i="3" s="1"/>
  <c r="G107" i="3"/>
  <c r="G110" i="3" s="1"/>
  <c r="H107" i="3"/>
  <c r="H110" i="3" s="1"/>
  <c r="D203" i="3"/>
  <c r="D206" i="3" s="1"/>
  <c r="E203" i="3"/>
  <c r="F203" i="3"/>
  <c r="F206" i="3" s="1"/>
  <c r="G203" i="3"/>
  <c r="G206" i="3" s="1"/>
  <c r="H203" i="3"/>
  <c r="H206" i="3" s="1"/>
  <c r="E206" i="3"/>
  <c r="F210" i="3"/>
  <c r="G210" i="3"/>
  <c r="H210" i="3"/>
  <c r="D227" i="3"/>
  <c r="E227" i="3"/>
  <c r="F227" i="3"/>
  <c r="G227" i="3"/>
  <c r="H227" i="3"/>
  <c r="D249" i="3"/>
  <c r="E249" i="3"/>
  <c r="F249" i="3"/>
  <c r="G249" i="3"/>
  <c r="H249" i="3"/>
  <c r="D246" i="3"/>
  <c r="E246" i="3"/>
  <c r="E242" i="3" s="1"/>
  <c r="E252" i="3" s="1"/>
  <c r="F246" i="3"/>
  <c r="G246" i="3"/>
  <c r="H246" i="3"/>
  <c r="D243" i="3"/>
  <c r="E243" i="3"/>
  <c r="F243" i="3"/>
  <c r="G243" i="3"/>
  <c r="H243" i="3"/>
  <c r="G242" i="3"/>
  <c r="D237" i="3"/>
  <c r="E237" i="3"/>
  <c r="F237" i="3"/>
  <c r="G237" i="3"/>
  <c r="H237" i="3"/>
  <c r="G252" i="3"/>
  <c r="H14" i="15" l="1"/>
  <c r="H13" i="15"/>
  <c r="F14" i="15"/>
  <c r="F13" i="15"/>
  <c r="H99" i="3"/>
  <c r="F99" i="3"/>
  <c r="D99" i="3"/>
  <c r="G99" i="3"/>
  <c r="E99" i="3"/>
  <c r="E52" i="3"/>
  <c r="H242" i="3"/>
  <c r="H252" i="3" s="1"/>
  <c r="F242" i="3"/>
  <c r="D242" i="3"/>
  <c r="D252" i="3" s="1"/>
  <c r="F252" i="3"/>
  <c r="N7" i="7"/>
  <c r="O7" i="7"/>
  <c r="O50" i="7" s="1"/>
  <c r="P7" i="7"/>
  <c r="Q7" i="7"/>
  <c r="Q50" i="7" s="1"/>
  <c r="R7" i="7"/>
  <c r="R50" i="7" s="1"/>
  <c r="N50" i="7"/>
  <c r="P50" i="7"/>
  <c r="J41" i="7"/>
  <c r="K41" i="7"/>
  <c r="L41" i="7"/>
  <c r="M41" i="7"/>
  <c r="N41" i="7"/>
  <c r="O41" i="7"/>
  <c r="P41" i="7"/>
  <c r="Q41" i="7"/>
  <c r="R41" i="7"/>
  <c r="N39" i="7"/>
  <c r="O39" i="7"/>
  <c r="P39" i="7"/>
  <c r="Q39" i="7"/>
  <c r="R39" i="7"/>
  <c r="S39" i="7"/>
  <c r="P16" i="7"/>
  <c r="Q16" i="7"/>
  <c r="R16" i="7"/>
  <c r="K16" i="7"/>
  <c r="L16" i="7"/>
  <c r="M16" i="7"/>
  <c r="N16" i="7"/>
  <c r="O16" i="7"/>
  <c r="F41" i="7"/>
  <c r="H16" i="7"/>
  <c r="H41" i="7"/>
  <c r="G41" i="7"/>
  <c r="H35" i="7"/>
  <c r="H32" i="7"/>
  <c r="H29" i="7"/>
  <c r="F29" i="7"/>
  <c r="G29" i="7"/>
  <c r="I17" i="7"/>
  <c r="H26" i="7"/>
  <c r="G26" i="7" l="1"/>
  <c r="H23" i="7"/>
  <c r="G23" i="7"/>
  <c r="H20" i="7"/>
  <c r="F20" i="7"/>
  <c r="G20" i="7"/>
  <c r="K17" i="7"/>
  <c r="L17" i="7"/>
  <c r="M17" i="7"/>
  <c r="N17" i="7"/>
  <c r="O17" i="7"/>
  <c r="P17" i="7"/>
  <c r="Q17" i="7"/>
  <c r="R17" i="7"/>
  <c r="H17" i="7"/>
  <c r="G17" i="7"/>
  <c r="G16" i="7" s="1"/>
  <c r="E164" i="8" l="1"/>
  <c r="D164" i="8"/>
  <c r="E161" i="8"/>
  <c r="E158" i="8"/>
  <c r="D158" i="8" l="1"/>
  <c r="E138" i="8"/>
  <c r="F138" i="8"/>
  <c r="G138" i="8"/>
  <c r="H138" i="8"/>
  <c r="D138" i="8"/>
  <c r="G132" i="8"/>
  <c r="G135" i="8" s="1"/>
  <c r="H132" i="8"/>
  <c r="F132" i="8"/>
  <c r="E135" i="8"/>
  <c r="F135" i="8"/>
  <c r="H135" i="8"/>
  <c r="D135" i="8"/>
  <c r="E132" i="8"/>
  <c r="D132" i="8"/>
  <c r="G129" i="8"/>
  <c r="H129" i="8"/>
  <c r="F129" i="8"/>
  <c r="E129" i="8"/>
  <c r="D129" i="8"/>
  <c r="E126" i="8"/>
  <c r="D126" i="8"/>
  <c r="E123" i="8"/>
  <c r="D123" i="8"/>
  <c r="D27" i="11" l="1"/>
  <c r="E27" i="11"/>
  <c r="F27" i="11"/>
  <c r="F31" i="12" l="1"/>
  <c r="G31" i="12"/>
  <c r="H31" i="12"/>
  <c r="F30" i="12"/>
  <c r="G30" i="12"/>
  <c r="H30" i="12"/>
  <c r="F29" i="12"/>
  <c r="G29" i="12"/>
  <c r="H29" i="12"/>
  <c r="F27" i="12"/>
  <c r="G27" i="12"/>
  <c r="H27" i="12"/>
  <c r="G26" i="12"/>
  <c r="H26" i="12"/>
  <c r="F26" i="12"/>
  <c r="G16" i="12"/>
  <c r="H16" i="12"/>
  <c r="F16" i="12"/>
  <c r="G8" i="12"/>
  <c r="H8" i="12"/>
  <c r="F8" i="12"/>
  <c r="G7" i="12"/>
  <c r="H7" i="12"/>
  <c r="F7" i="12"/>
  <c r="D29" i="12"/>
  <c r="E27" i="12"/>
  <c r="D27" i="12"/>
  <c r="E29" i="12" l="1"/>
  <c r="E8" i="12"/>
  <c r="E30" i="12" l="1"/>
  <c r="E31" i="12" s="1"/>
  <c r="Q15" i="7" l="1"/>
  <c r="R15" i="7"/>
  <c r="N15" i="7"/>
  <c r="O15" i="7"/>
  <c r="F48" i="2"/>
  <c r="M41" i="2"/>
  <c r="M42" i="2"/>
  <c r="M43" i="2"/>
  <c r="M44" i="2"/>
  <c r="M45" i="2"/>
  <c r="M46" i="2"/>
  <c r="M40" i="2"/>
  <c r="L41" i="2"/>
  <c r="L42" i="2"/>
  <c r="L43" i="2"/>
  <c r="L44" i="2"/>
  <c r="L45" i="2"/>
  <c r="L46" i="2"/>
  <c r="L40" i="2"/>
  <c r="K41" i="2"/>
  <c r="K42" i="2"/>
  <c r="K43" i="2"/>
  <c r="K44" i="2"/>
  <c r="K45" i="2"/>
  <c r="K46" i="2"/>
  <c r="K40" i="2"/>
  <c r="F41" i="2"/>
  <c r="F42" i="2"/>
  <c r="F43" i="2"/>
  <c r="F44" i="2"/>
  <c r="F45" i="2"/>
  <c r="F46" i="2"/>
  <c r="F40" i="2"/>
  <c r="AA46" i="7"/>
  <c r="Z46" i="7"/>
  <c r="AA41" i="7"/>
  <c r="Z41" i="7"/>
  <c r="AA29" i="7"/>
  <c r="Z29" i="7"/>
  <c r="AA26" i="7"/>
  <c r="Z26" i="7"/>
  <c r="AA23" i="7"/>
  <c r="Z23" i="7"/>
  <c r="AA20" i="7"/>
  <c r="Z20" i="7"/>
  <c r="AA17" i="7"/>
  <c r="Z17" i="7"/>
  <c r="AA16" i="7"/>
  <c r="AA39" i="7" s="1"/>
  <c r="AA15" i="7" s="1"/>
  <c r="Z16" i="7"/>
  <c r="Z39" i="7" s="1"/>
  <c r="Z15" i="7" s="1"/>
  <c r="AA7" i="7"/>
  <c r="AA50" i="7" s="1"/>
  <c r="Z7" i="7"/>
  <c r="T50" i="7"/>
  <c r="U50" i="7"/>
  <c r="T46" i="7"/>
  <c r="U46" i="7"/>
  <c r="T39" i="7"/>
  <c r="U39" i="7"/>
  <c r="T15" i="7"/>
  <c r="U15" i="7"/>
  <c r="T7" i="7"/>
  <c r="U7" i="7"/>
  <c r="G46" i="7"/>
  <c r="H46" i="7"/>
  <c r="I46" i="7"/>
  <c r="J46" i="7"/>
  <c r="K46" i="7"/>
  <c r="L46" i="7"/>
  <c r="M46" i="7"/>
  <c r="P46" i="7"/>
  <c r="S46" i="7"/>
  <c r="V46" i="7"/>
  <c r="Y46" i="7"/>
  <c r="F46" i="7"/>
  <c r="Z50" i="7" l="1"/>
  <c r="L39" i="7"/>
  <c r="K39" i="7"/>
  <c r="K15" i="7" s="1"/>
  <c r="K50" i="7" s="1"/>
  <c r="H39" i="7"/>
  <c r="F49" i="2" s="1"/>
  <c r="G39" i="7"/>
  <c r="G15" i="7" s="1"/>
  <c r="G50" i="7" s="1"/>
  <c r="L15" i="7"/>
  <c r="G7" i="7"/>
  <c r="H7" i="7"/>
  <c r="I7" i="7"/>
  <c r="J7" i="7"/>
  <c r="K7" i="7"/>
  <c r="L7" i="7"/>
  <c r="M7" i="7"/>
  <c r="S7" i="7"/>
  <c r="V7" i="7"/>
  <c r="Y7" i="7"/>
  <c r="F7" i="7"/>
  <c r="L50" i="7" l="1"/>
  <c r="H50" i="7"/>
  <c r="H15" i="7"/>
  <c r="E26" i="2"/>
  <c r="F26" i="2"/>
  <c r="D14" i="13" s="1"/>
  <c r="D8" i="13" s="1"/>
  <c r="G26" i="2"/>
  <c r="E14" i="13" s="1"/>
  <c r="E8" i="13" s="1"/>
  <c r="K26" i="2"/>
  <c r="L26" i="2"/>
  <c r="M26" i="2"/>
  <c r="D26" i="2"/>
  <c r="J49" i="10" l="1"/>
  <c r="K49" i="10"/>
  <c r="J50" i="10"/>
  <c r="K50" i="10"/>
  <c r="K48" i="10"/>
  <c r="J48" i="10"/>
  <c r="G49" i="10"/>
  <c r="H49" i="10"/>
  <c r="G50" i="10"/>
  <c r="H50" i="10"/>
  <c r="H48" i="10"/>
  <c r="G48" i="10"/>
  <c r="D49" i="10"/>
  <c r="E49" i="10"/>
  <c r="D50" i="10"/>
  <c r="E50" i="10"/>
  <c r="E48" i="10"/>
  <c r="D48" i="10"/>
  <c r="J42" i="10"/>
  <c r="K42" i="10"/>
  <c r="J43" i="10"/>
  <c r="K43" i="10"/>
  <c r="J44" i="10"/>
  <c r="K44" i="10"/>
  <c r="J45" i="10"/>
  <c r="K45" i="10"/>
  <c r="J46" i="10"/>
  <c r="K46" i="10"/>
  <c r="K41" i="10"/>
  <c r="J41" i="10"/>
  <c r="G42" i="10"/>
  <c r="H42" i="10"/>
  <c r="G43" i="10"/>
  <c r="H43" i="10"/>
  <c r="G44" i="10"/>
  <c r="H44" i="10"/>
  <c r="G45" i="10"/>
  <c r="H45" i="10"/>
  <c r="G46" i="10"/>
  <c r="H46" i="10"/>
  <c r="H41" i="10"/>
  <c r="G41" i="10"/>
  <c r="D42" i="10"/>
  <c r="E42" i="10"/>
  <c r="D43" i="10"/>
  <c r="E43" i="10"/>
  <c r="D44" i="10"/>
  <c r="E44" i="10"/>
  <c r="D45" i="10"/>
  <c r="E45" i="10"/>
  <c r="D46" i="10"/>
  <c r="E46" i="10"/>
  <c r="E41" i="10"/>
  <c r="D41" i="10"/>
  <c r="J34" i="10"/>
  <c r="J35" i="10"/>
  <c r="J36" i="10"/>
  <c r="J37" i="10"/>
  <c r="J38" i="10"/>
  <c r="J33" i="10"/>
  <c r="G34" i="10"/>
  <c r="G35" i="10"/>
  <c r="G36" i="10"/>
  <c r="G37" i="10"/>
  <c r="G38" i="10"/>
  <c r="G33" i="10"/>
  <c r="D34" i="10"/>
  <c r="D35" i="10"/>
  <c r="D36" i="10"/>
  <c r="D37" i="10"/>
  <c r="D38" i="10"/>
  <c r="D33" i="10"/>
  <c r="J31" i="10"/>
  <c r="G31" i="10"/>
  <c r="D31" i="10"/>
  <c r="J30" i="10"/>
  <c r="G30" i="10"/>
  <c r="D30" i="10"/>
  <c r="J29" i="10"/>
  <c r="G29" i="10"/>
  <c r="D29" i="10"/>
  <c r="J17" i="10"/>
  <c r="J18" i="10"/>
  <c r="J16" i="10"/>
  <c r="G17" i="10"/>
  <c r="G18" i="10"/>
  <c r="G16" i="10"/>
  <c r="D17" i="10"/>
  <c r="D18" i="10"/>
  <c r="D16" i="10"/>
  <c r="D12" i="10"/>
  <c r="D11" i="10"/>
  <c r="D10" i="10"/>
  <c r="J9" i="10"/>
  <c r="G9" i="10"/>
  <c r="J8" i="10"/>
  <c r="G8" i="10"/>
  <c r="D9" i="10"/>
  <c r="D8" i="10"/>
  <c r="J14" i="10" l="1"/>
  <c r="G14" i="10"/>
  <c r="D14" i="10"/>
  <c r="K13" i="10"/>
  <c r="J13" i="10"/>
  <c r="H13" i="10"/>
  <c r="G13" i="10"/>
  <c r="E13" i="10"/>
  <c r="D13" i="10"/>
  <c r="J12" i="10"/>
  <c r="G12" i="10"/>
  <c r="F14" i="2" l="1"/>
  <c r="E14" i="2"/>
  <c r="E5" i="10" l="1"/>
  <c r="L51" i="10"/>
  <c r="I51" i="10"/>
  <c r="F51" i="10"/>
  <c r="K47" i="10"/>
  <c r="J47" i="10"/>
  <c r="H47" i="10"/>
  <c r="G47" i="10"/>
  <c r="E47" i="10"/>
  <c r="D47" i="10"/>
  <c r="K40" i="10"/>
  <c r="J40" i="10"/>
  <c r="G40" i="10"/>
  <c r="E40" i="10"/>
  <c r="D40" i="10"/>
  <c r="J32" i="10"/>
  <c r="G32" i="10"/>
  <c r="D32" i="10"/>
  <c r="K21" i="10"/>
  <c r="K5" i="10"/>
  <c r="H5" i="10"/>
  <c r="D5" i="10"/>
  <c r="M70" i="2" l="1"/>
  <c r="K36" i="10" s="1"/>
  <c r="L70" i="2"/>
  <c r="H36" i="10" s="1"/>
  <c r="K70" i="2"/>
  <c r="E36" i="10" s="1"/>
  <c r="G70" i="2"/>
  <c r="F70" i="2"/>
  <c r="E70" i="2"/>
  <c r="D70" i="2"/>
  <c r="M69" i="2"/>
  <c r="K35" i="10" s="1"/>
  <c r="L69" i="2"/>
  <c r="H35" i="10" s="1"/>
  <c r="K69" i="2"/>
  <c r="E35" i="10" s="1"/>
  <c r="G69" i="2"/>
  <c r="F69" i="2"/>
  <c r="E69" i="2"/>
  <c r="D69" i="2"/>
  <c r="M68" i="2"/>
  <c r="K34" i="10" s="1"/>
  <c r="L68" i="2"/>
  <c r="H34" i="10" s="1"/>
  <c r="K68" i="2"/>
  <c r="E34" i="10" s="1"/>
  <c r="G68" i="2"/>
  <c r="F68" i="2"/>
  <c r="E68" i="2"/>
  <c r="D68" i="2"/>
  <c r="M67" i="2"/>
  <c r="K33" i="10" s="1"/>
  <c r="L67" i="2"/>
  <c r="H33" i="10" s="1"/>
  <c r="K67" i="2"/>
  <c r="E33" i="10" s="1"/>
  <c r="G67" i="2"/>
  <c r="F67" i="2"/>
  <c r="E67" i="2"/>
  <c r="D67" i="2"/>
  <c r="M65" i="2"/>
  <c r="M64" i="2"/>
  <c r="M63" i="2"/>
  <c r="L65" i="2"/>
  <c r="L64" i="2"/>
  <c r="L63" i="2"/>
  <c r="K65" i="2"/>
  <c r="K64" i="2"/>
  <c r="G65" i="2"/>
  <c r="G64" i="2"/>
  <c r="G63" i="2"/>
  <c r="F65" i="2"/>
  <c r="F64" i="2"/>
  <c r="F63" i="2"/>
  <c r="E65" i="2"/>
  <c r="E64" i="2"/>
  <c r="E63" i="2"/>
  <c r="D65" i="2"/>
  <c r="D64" i="2"/>
  <c r="D63" i="2"/>
  <c r="M56" i="2"/>
  <c r="K28" i="10" s="1"/>
  <c r="L56" i="2"/>
  <c r="H28" i="10" s="1"/>
  <c r="K56" i="2"/>
  <c r="E28" i="10" s="1"/>
  <c r="J28" i="10"/>
  <c r="G28" i="10"/>
  <c r="D28" i="10"/>
  <c r="G56" i="2"/>
  <c r="F56" i="2"/>
  <c r="E56" i="2"/>
  <c r="D56" i="2"/>
  <c r="M55" i="2"/>
  <c r="K27" i="10" s="1"/>
  <c r="L55" i="2"/>
  <c r="H27" i="10" s="1"/>
  <c r="K55" i="2"/>
  <c r="E27" i="10" s="1"/>
  <c r="J27" i="10"/>
  <c r="G27" i="10"/>
  <c r="D27" i="10"/>
  <c r="G55" i="2"/>
  <c r="F55" i="2"/>
  <c r="E55" i="2"/>
  <c r="D55" i="2"/>
  <c r="M53" i="2"/>
  <c r="K25" i="10" s="1"/>
  <c r="L53" i="2"/>
  <c r="H25" i="10" s="1"/>
  <c r="K53" i="2"/>
  <c r="E25" i="10" s="1"/>
  <c r="J25" i="10"/>
  <c r="G25" i="10"/>
  <c r="D25" i="10"/>
  <c r="G53" i="2"/>
  <c r="F53" i="2"/>
  <c r="E53" i="2"/>
  <c r="D53" i="2"/>
  <c r="M52" i="2"/>
  <c r="K24" i="10" s="1"/>
  <c r="L52" i="2"/>
  <c r="H24" i="10" s="1"/>
  <c r="K52" i="2"/>
  <c r="E24" i="10" s="1"/>
  <c r="J24" i="10"/>
  <c r="G24" i="10"/>
  <c r="D24" i="10"/>
  <c r="G52" i="2"/>
  <c r="F52" i="2"/>
  <c r="E52" i="2"/>
  <c r="D52" i="2"/>
  <c r="M51" i="2"/>
  <c r="K23" i="10" s="1"/>
  <c r="L51" i="2"/>
  <c r="H23" i="10" s="1"/>
  <c r="K51" i="2"/>
  <c r="E23" i="10" s="1"/>
  <c r="J23" i="10"/>
  <c r="G23" i="10"/>
  <c r="D23" i="10"/>
  <c r="G51" i="2"/>
  <c r="F51" i="2"/>
  <c r="E51" i="2"/>
  <c r="D51" i="2"/>
  <c r="M50" i="2"/>
  <c r="K22" i="10" s="1"/>
  <c r="L50" i="2"/>
  <c r="H22" i="10" s="1"/>
  <c r="K50" i="2"/>
  <c r="E22" i="10" s="1"/>
  <c r="J22" i="10"/>
  <c r="G22" i="10"/>
  <c r="D22" i="10"/>
  <c r="G50" i="2"/>
  <c r="F50" i="2"/>
  <c r="E50" i="2"/>
  <c r="D50" i="2"/>
  <c r="M49" i="2"/>
  <c r="L49" i="2"/>
  <c r="D49" i="2"/>
  <c r="M48" i="2"/>
  <c r="L48" i="2"/>
  <c r="L47" i="2" s="1"/>
  <c r="H21" i="10" s="1"/>
  <c r="J21" i="10"/>
  <c r="D21" i="10"/>
  <c r="F47" i="2"/>
  <c r="D48" i="2"/>
  <c r="D47" i="2" s="1"/>
  <c r="G46" i="2"/>
  <c r="E46" i="2"/>
  <c r="D46" i="2"/>
  <c r="G45" i="2"/>
  <c r="E45" i="2"/>
  <c r="D45" i="2"/>
  <c r="G44" i="2"/>
  <c r="E44" i="2"/>
  <c r="D44" i="2"/>
  <c r="G43" i="2"/>
  <c r="E43" i="2"/>
  <c r="D43" i="2"/>
  <c r="G42" i="2"/>
  <c r="E42" i="2"/>
  <c r="D42" i="2"/>
  <c r="G41" i="2"/>
  <c r="E41" i="2"/>
  <c r="D41" i="2"/>
  <c r="L39" i="2"/>
  <c r="K39" i="2"/>
  <c r="G40" i="2"/>
  <c r="F39" i="2"/>
  <c r="E40" i="2"/>
  <c r="D40" i="2"/>
  <c r="D39" i="2" s="1"/>
  <c r="G37" i="2"/>
  <c r="F37" i="2"/>
  <c r="E37" i="2"/>
  <c r="D37" i="2"/>
  <c r="G36" i="2"/>
  <c r="G35" i="2" s="1"/>
  <c r="F36" i="2"/>
  <c r="E36" i="2"/>
  <c r="E35" i="2" s="1"/>
  <c r="D36" i="2"/>
  <c r="M30" i="2"/>
  <c r="L30" i="2"/>
  <c r="G30" i="2"/>
  <c r="F30" i="2"/>
  <c r="E30" i="2"/>
  <c r="D30" i="2"/>
  <c r="M28" i="2"/>
  <c r="L28" i="2"/>
  <c r="K28" i="2"/>
  <c r="G28" i="2"/>
  <c r="F28" i="2"/>
  <c r="E28" i="2"/>
  <c r="D28" i="2"/>
  <c r="E24" i="2"/>
  <c r="D24" i="2"/>
  <c r="E23" i="2"/>
  <c r="E22" i="2" s="1"/>
  <c r="D23" i="2"/>
  <c r="M81" i="2"/>
  <c r="L81" i="2"/>
  <c r="G81" i="2"/>
  <c r="F81" i="2"/>
  <c r="E81" i="2"/>
  <c r="D81" i="2"/>
  <c r="M74" i="2"/>
  <c r="L74" i="2"/>
  <c r="K74" i="2"/>
  <c r="F74" i="2"/>
  <c r="E74" i="2"/>
  <c r="D74" i="2"/>
  <c r="M57" i="2"/>
  <c r="K29" i="10" s="1"/>
  <c r="L57" i="2"/>
  <c r="H29" i="10" s="1"/>
  <c r="K57" i="2"/>
  <c r="E29" i="10" s="1"/>
  <c r="G57" i="2"/>
  <c r="F57" i="2"/>
  <c r="E57" i="2"/>
  <c r="D57" i="2"/>
  <c r="M54" i="2"/>
  <c r="K26" i="10" s="1"/>
  <c r="L54" i="2"/>
  <c r="H26" i="10" s="1"/>
  <c r="K54" i="2"/>
  <c r="E26" i="10" s="1"/>
  <c r="J26" i="10"/>
  <c r="G26" i="10"/>
  <c r="D26" i="10"/>
  <c r="G54" i="2"/>
  <c r="F54" i="2"/>
  <c r="E54" i="2"/>
  <c r="D54" i="2"/>
  <c r="M39" i="2"/>
  <c r="G20" i="10"/>
  <c r="E39" i="2"/>
  <c r="F35" i="2"/>
  <c r="D22" i="2"/>
  <c r="I27" i="11"/>
  <c r="G39" i="2" l="1"/>
  <c r="M47" i="2"/>
  <c r="M38" i="2" s="1"/>
  <c r="D35" i="2"/>
  <c r="D38" i="2"/>
  <c r="F38" i="2"/>
  <c r="D20" i="10"/>
  <c r="D19" i="10" s="1"/>
  <c r="J20" i="10"/>
  <c r="J19" i="10" s="1"/>
  <c r="L38" i="2"/>
  <c r="H20" i="10"/>
  <c r="H19" i="10" s="1"/>
  <c r="E20" i="10"/>
  <c r="K20" i="10"/>
  <c r="K19" i="10" s="1"/>
  <c r="K27" i="11"/>
  <c r="J27" i="11"/>
  <c r="Y50" i="7"/>
  <c r="V50" i="7"/>
  <c r="D50" i="7"/>
  <c r="Y15" i="7"/>
  <c r="V15" i="7"/>
  <c r="D15" i="7"/>
  <c r="Y39" i="7"/>
  <c r="V39" i="7"/>
  <c r="D39" i="7"/>
  <c r="G21" i="10" l="1"/>
  <c r="G19" i="10" s="1"/>
  <c r="K414" i="3"/>
  <c r="J414" i="3"/>
  <c r="I414" i="3"/>
  <c r="K408" i="3"/>
  <c r="J408" i="3"/>
  <c r="I408" i="3"/>
  <c r="K402" i="3"/>
  <c r="J402" i="3"/>
  <c r="J420" i="3" s="1"/>
  <c r="I402" i="3"/>
  <c r="K390" i="3"/>
  <c r="M72" i="2" s="1"/>
  <c r="K38" i="10" s="1"/>
  <c r="J390" i="3"/>
  <c r="L72" i="2" s="1"/>
  <c r="H38" i="10" s="1"/>
  <c r="I390" i="3"/>
  <c r="K72" i="2" s="1"/>
  <c r="E38" i="10" s="1"/>
  <c r="G72" i="2"/>
  <c r="F72" i="2"/>
  <c r="E72" i="2"/>
  <c r="D72" i="2"/>
  <c r="K385" i="3"/>
  <c r="J385" i="3"/>
  <c r="I385" i="3"/>
  <c r="K364" i="3"/>
  <c r="J364" i="3"/>
  <c r="I364" i="3"/>
  <c r="K359" i="3"/>
  <c r="J359" i="3"/>
  <c r="I359" i="3"/>
  <c r="K355" i="3"/>
  <c r="J355" i="3"/>
  <c r="I355" i="3"/>
  <c r="K348" i="3"/>
  <c r="J348" i="3"/>
  <c r="I348" i="3"/>
  <c r="K328" i="3"/>
  <c r="K340" i="3" s="1"/>
  <c r="M60" i="2" s="1"/>
  <c r="M59" i="2" s="1"/>
  <c r="K30" i="10" s="1"/>
  <c r="J328" i="3"/>
  <c r="J340" i="3" s="1"/>
  <c r="L60" i="2" s="1"/>
  <c r="L59" i="2" s="1"/>
  <c r="H30" i="10" s="1"/>
  <c r="I328" i="3"/>
  <c r="I340" i="3" s="1"/>
  <c r="K60" i="2" s="1"/>
  <c r="G60" i="2"/>
  <c r="G59" i="2" s="1"/>
  <c r="F60" i="2"/>
  <c r="F59" i="2" s="1"/>
  <c r="E60" i="2"/>
  <c r="E59" i="2" s="1"/>
  <c r="D60" i="2"/>
  <c r="D59" i="2" s="1"/>
  <c r="D34" i="2"/>
  <c r="G34" i="2"/>
  <c r="F34" i="2"/>
  <c r="E34" i="2"/>
  <c r="K259" i="3"/>
  <c r="J259" i="3"/>
  <c r="I259" i="3"/>
  <c r="K249" i="3"/>
  <c r="J249" i="3"/>
  <c r="I249" i="3"/>
  <c r="K246" i="3"/>
  <c r="J246" i="3"/>
  <c r="I246" i="3"/>
  <c r="K243" i="3"/>
  <c r="J243" i="3"/>
  <c r="I243" i="3"/>
  <c r="K242" i="3"/>
  <c r="M31" i="2" s="1"/>
  <c r="I242" i="3"/>
  <c r="K31" i="2" s="1"/>
  <c r="G31" i="2"/>
  <c r="F31" i="2"/>
  <c r="E31" i="2"/>
  <c r="D31" i="2"/>
  <c r="K237" i="3"/>
  <c r="J237" i="3"/>
  <c r="I237" i="3"/>
  <c r="K227" i="3"/>
  <c r="M25" i="2" s="1"/>
  <c r="K12" i="10" s="1"/>
  <c r="J227" i="3"/>
  <c r="L25" i="2" s="1"/>
  <c r="H12" i="10" s="1"/>
  <c r="I227" i="3"/>
  <c r="K25" i="2" s="1"/>
  <c r="E12" i="10" s="1"/>
  <c r="G25" i="2"/>
  <c r="E25" i="2"/>
  <c r="D25" i="2"/>
  <c r="K210" i="3"/>
  <c r="K213" i="3" s="1"/>
  <c r="J210" i="3"/>
  <c r="J213" i="3" s="1"/>
  <c r="I210" i="3"/>
  <c r="I213" i="3" s="1"/>
  <c r="K203" i="3"/>
  <c r="K206" i="3" s="1"/>
  <c r="K214" i="3" s="1"/>
  <c r="M21" i="2" s="1"/>
  <c r="J203" i="3"/>
  <c r="J206" i="3" s="1"/>
  <c r="J214" i="3" s="1"/>
  <c r="L21" i="2" s="1"/>
  <c r="H10" i="10" s="1"/>
  <c r="I203" i="3"/>
  <c r="I206" i="3" s="1"/>
  <c r="I214" i="3" s="1"/>
  <c r="E10" i="10" s="1"/>
  <c r="G21" i="2"/>
  <c r="F21" i="2"/>
  <c r="E21" i="2"/>
  <c r="D21" i="2"/>
  <c r="K189" i="3"/>
  <c r="K192" i="3" s="1"/>
  <c r="M20" i="2" s="1"/>
  <c r="J189" i="3"/>
  <c r="J192" i="3" s="1"/>
  <c r="L20" i="2" s="1"/>
  <c r="I189" i="3"/>
  <c r="I192" i="3" s="1"/>
  <c r="K20" i="2" s="1"/>
  <c r="G20" i="2"/>
  <c r="F20" i="2"/>
  <c r="E20" i="2"/>
  <c r="D20" i="2"/>
  <c r="K173" i="3"/>
  <c r="J173" i="3"/>
  <c r="I173" i="3"/>
  <c r="K169" i="3"/>
  <c r="J169" i="3"/>
  <c r="I169" i="3"/>
  <c r="K165" i="3"/>
  <c r="K174" i="3" s="1"/>
  <c r="M19" i="2" s="1"/>
  <c r="J165" i="3"/>
  <c r="J174" i="3" s="1"/>
  <c r="L19" i="2" s="1"/>
  <c r="I165" i="3"/>
  <c r="I174" i="3" s="1"/>
  <c r="K19" i="2" s="1"/>
  <c r="G19" i="2"/>
  <c r="F19" i="2"/>
  <c r="E19" i="2"/>
  <c r="D19" i="2"/>
  <c r="K147" i="3"/>
  <c r="K150" i="3" s="1"/>
  <c r="M18" i="2" s="1"/>
  <c r="J147" i="3"/>
  <c r="J150" i="3" s="1"/>
  <c r="L18" i="2" s="1"/>
  <c r="I147" i="3"/>
  <c r="I150" i="3" s="1"/>
  <c r="G18" i="2"/>
  <c r="F18" i="2"/>
  <c r="E18" i="2"/>
  <c r="D18" i="2"/>
  <c r="K128" i="3"/>
  <c r="J128" i="3"/>
  <c r="I128" i="3"/>
  <c r="K127" i="3"/>
  <c r="K129" i="3" s="1"/>
  <c r="K132" i="3" s="1"/>
  <c r="M17" i="2" s="1"/>
  <c r="J127" i="3"/>
  <c r="J129" i="3" s="1"/>
  <c r="J132" i="3" s="1"/>
  <c r="L17" i="2" s="1"/>
  <c r="I127" i="3"/>
  <c r="I129" i="3" s="1"/>
  <c r="I132" i="3" s="1"/>
  <c r="K17" i="2" s="1"/>
  <c r="G17" i="2"/>
  <c r="F17" i="2"/>
  <c r="E17" i="2"/>
  <c r="D17" i="2"/>
  <c r="K105" i="3"/>
  <c r="K107" i="3" s="1"/>
  <c r="K110" i="3" s="1"/>
  <c r="M16" i="2" s="1"/>
  <c r="J105" i="3"/>
  <c r="J107" i="3" s="1"/>
  <c r="J110" i="3" s="1"/>
  <c r="L16" i="2" s="1"/>
  <c r="L15" i="2" s="1"/>
  <c r="H9" i="10" s="1"/>
  <c r="I105" i="3"/>
  <c r="I107" i="3" s="1"/>
  <c r="I110" i="3" s="1"/>
  <c r="K16" i="2" s="1"/>
  <c r="G16" i="2"/>
  <c r="G15" i="2" s="1"/>
  <c r="F16" i="2"/>
  <c r="E16" i="2"/>
  <c r="E15" i="2" s="1"/>
  <c r="D16" i="2"/>
  <c r="K101" i="3"/>
  <c r="J101" i="3"/>
  <c r="I101" i="3"/>
  <c r="K100" i="3"/>
  <c r="J100" i="3"/>
  <c r="I100" i="3"/>
  <c r="J99" i="3"/>
  <c r="K79" i="3"/>
  <c r="J79" i="3"/>
  <c r="I79" i="3"/>
  <c r="K73" i="3"/>
  <c r="J73" i="3"/>
  <c r="I73" i="3"/>
  <c r="K67" i="3"/>
  <c r="J67" i="3"/>
  <c r="I67" i="3"/>
  <c r="K39" i="3"/>
  <c r="J39" i="3"/>
  <c r="I39" i="3"/>
  <c r="K33" i="3"/>
  <c r="J33" i="3"/>
  <c r="I33" i="3"/>
  <c r="K29" i="3"/>
  <c r="J29" i="3"/>
  <c r="I29" i="3"/>
  <c r="K23" i="3"/>
  <c r="J23" i="3"/>
  <c r="I23" i="3"/>
  <c r="K19" i="3"/>
  <c r="J19" i="3"/>
  <c r="I19" i="3"/>
  <c r="E30" i="10" l="1"/>
  <c r="K59" i="2"/>
  <c r="I99" i="3"/>
  <c r="K99" i="3"/>
  <c r="J242" i="3"/>
  <c r="L31" i="2" s="1"/>
  <c r="D15" i="2"/>
  <c r="F15" i="2"/>
  <c r="I420" i="3"/>
  <c r="K15" i="2"/>
  <c r="E9" i="10" s="1"/>
  <c r="M15" i="2"/>
  <c r="K9" i="10" s="1"/>
  <c r="K420" i="3"/>
  <c r="D33" i="2"/>
  <c r="D32" i="2" s="1"/>
  <c r="F33" i="2"/>
  <c r="F32" i="2" s="1"/>
  <c r="D22" i="13" s="1"/>
  <c r="D7" i="13" s="1"/>
  <c r="D8" i="15" s="1"/>
  <c r="D7" i="15" s="1"/>
  <c r="L33" i="2"/>
  <c r="H16" i="10" s="1"/>
  <c r="D62" i="2"/>
  <c r="D61" i="2" s="1"/>
  <c r="F62" i="2"/>
  <c r="F61" i="2" s="1"/>
  <c r="J370" i="3"/>
  <c r="L62" i="2"/>
  <c r="L61" i="2" s="1"/>
  <c r="H31" i="10" s="1"/>
  <c r="D71" i="2"/>
  <c r="D66" i="2" s="1"/>
  <c r="F71" i="2"/>
  <c r="F66" i="2" s="1"/>
  <c r="J395" i="3"/>
  <c r="L71" i="2"/>
  <c r="E12" i="2"/>
  <c r="G12" i="2"/>
  <c r="I24" i="3"/>
  <c r="K12" i="2" s="1"/>
  <c r="K24" i="3"/>
  <c r="M12" i="2" s="1"/>
  <c r="E13" i="2"/>
  <c r="G13" i="2"/>
  <c r="I34" i="3"/>
  <c r="K13" i="2" s="1"/>
  <c r="K34" i="3"/>
  <c r="M13" i="2" s="1"/>
  <c r="D29" i="2"/>
  <c r="D27" i="2" s="1"/>
  <c r="F29" i="2"/>
  <c r="F27" i="2" s="1"/>
  <c r="J252" i="3"/>
  <c r="L29" i="2"/>
  <c r="L27" i="2" s="1"/>
  <c r="H14" i="10" s="1"/>
  <c r="D12" i="2"/>
  <c r="F12" i="2"/>
  <c r="J24" i="3"/>
  <c r="L12" i="2" s="1"/>
  <c r="D13" i="2"/>
  <c r="F13" i="2"/>
  <c r="J34" i="3"/>
  <c r="L13" i="2" s="1"/>
  <c r="D14" i="2"/>
  <c r="E29" i="2"/>
  <c r="E27" i="2" s="1"/>
  <c r="G29" i="2"/>
  <c r="G27" i="2" s="1"/>
  <c r="I252" i="3"/>
  <c r="K29" i="2"/>
  <c r="K27" i="2" s="1"/>
  <c r="E14" i="10" s="1"/>
  <c r="K252" i="3"/>
  <c r="M29" i="2"/>
  <c r="M27" i="2" s="1"/>
  <c r="K14" i="10" s="1"/>
  <c r="E33" i="2"/>
  <c r="E32" i="2" s="1"/>
  <c r="G33" i="2"/>
  <c r="G32" i="2" s="1"/>
  <c r="E22" i="13" s="1"/>
  <c r="E7" i="13" s="1"/>
  <c r="E8" i="15" s="1"/>
  <c r="E7" i="15" s="1"/>
  <c r="K33" i="2"/>
  <c r="E16" i="10" s="1"/>
  <c r="M33" i="2"/>
  <c r="K16" i="10" s="1"/>
  <c r="E62" i="2"/>
  <c r="E61" i="2" s="1"/>
  <c r="G62" i="2"/>
  <c r="G61" i="2" s="1"/>
  <c r="I370" i="3"/>
  <c r="K62" i="2"/>
  <c r="K61" i="2" s="1"/>
  <c r="E31" i="10" s="1"/>
  <c r="K370" i="3"/>
  <c r="M62" i="2"/>
  <c r="M61" i="2" s="1"/>
  <c r="K31" i="10" s="1"/>
  <c r="E71" i="2"/>
  <c r="E66" i="2" s="1"/>
  <c r="G71" i="2"/>
  <c r="G66" i="2" s="1"/>
  <c r="I395" i="3"/>
  <c r="K71" i="2"/>
  <c r="K395" i="3"/>
  <c r="M71" i="2"/>
  <c r="D14" i="15" l="1"/>
  <c r="D13" i="15"/>
  <c r="K52" i="3"/>
  <c r="M14" i="2"/>
  <c r="M66" i="2"/>
  <c r="K37" i="10"/>
  <c r="K32" i="10" s="1"/>
  <c r="K66" i="2"/>
  <c r="E37" i="10"/>
  <c r="E32" i="10" s="1"/>
  <c r="J52" i="3"/>
  <c r="L14" i="2"/>
  <c r="I52" i="3"/>
  <c r="K14" i="2"/>
  <c r="L66" i="2"/>
  <c r="H37" i="10"/>
  <c r="H32" i="10" s="1"/>
  <c r="D11" i="2"/>
  <c r="D10" i="2" s="1"/>
  <c r="D73" i="2" s="1"/>
  <c r="D85" i="2" s="1"/>
  <c r="D87" i="2" s="1"/>
  <c r="Y41" i="7"/>
  <c r="V41" i="7"/>
  <c r="Y29" i="7"/>
  <c r="V29" i="7"/>
  <c r="Y26" i="7"/>
  <c r="V26" i="7"/>
  <c r="Y23" i="7"/>
  <c r="V23" i="7"/>
  <c r="Y20" i="7"/>
  <c r="V20" i="7"/>
  <c r="Y17" i="7"/>
  <c r="V17" i="7"/>
  <c r="Y16" i="7"/>
  <c r="V16" i="7"/>
  <c r="S41" i="7"/>
  <c r="I41" i="7"/>
  <c r="E41" i="7"/>
  <c r="D41" i="7"/>
  <c r="S29" i="7"/>
  <c r="P29" i="7"/>
  <c r="M29" i="7"/>
  <c r="J29" i="7"/>
  <c r="I29" i="7"/>
  <c r="E29" i="7"/>
  <c r="S26" i="7"/>
  <c r="P26" i="7"/>
  <c r="M26" i="7"/>
  <c r="J26" i="7"/>
  <c r="I26" i="7"/>
  <c r="F26" i="7"/>
  <c r="E26" i="7"/>
  <c r="S23" i="7"/>
  <c r="P23" i="7"/>
  <c r="M23" i="7"/>
  <c r="J23" i="7"/>
  <c r="I23" i="7"/>
  <c r="F23" i="7"/>
  <c r="E23" i="7"/>
  <c r="S20" i="7"/>
  <c r="P20" i="7"/>
  <c r="M20" i="7"/>
  <c r="J20" i="7"/>
  <c r="I20" i="7"/>
  <c r="E20" i="7"/>
  <c r="S17" i="7"/>
  <c r="S16" i="7" s="1"/>
  <c r="J17" i="7"/>
  <c r="J16" i="7" s="1"/>
  <c r="I16" i="7"/>
  <c r="F17" i="7"/>
  <c r="F16" i="7" s="1"/>
  <c r="E17" i="7"/>
  <c r="D16" i="7"/>
  <c r="D29" i="7"/>
  <c r="D26" i="7"/>
  <c r="D23" i="7"/>
  <c r="D20" i="7"/>
  <c r="D17" i="7"/>
  <c r="K170" i="8"/>
  <c r="J170" i="8"/>
  <c r="I170" i="8"/>
  <c r="H170" i="8"/>
  <c r="G170" i="8"/>
  <c r="K164" i="8"/>
  <c r="J164" i="8"/>
  <c r="I164" i="8"/>
  <c r="H164" i="8"/>
  <c r="G164" i="8"/>
  <c r="K161" i="8"/>
  <c r="J161" i="8"/>
  <c r="I161" i="8"/>
  <c r="H161" i="8"/>
  <c r="G161" i="8"/>
  <c r="K158" i="8"/>
  <c r="J158" i="8"/>
  <c r="J167" i="8" s="1"/>
  <c r="I158" i="8"/>
  <c r="H158" i="8"/>
  <c r="G158" i="8"/>
  <c r="K156" i="8"/>
  <c r="J156" i="8"/>
  <c r="I156" i="8"/>
  <c r="H156" i="8"/>
  <c r="G156" i="8"/>
  <c r="J150" i="8"/>
  <c r="H150" i="8"/>
  <c r="G150" i="8"/>
  <c r="K147" i="8"/>
  <c r="J147" i="8"/>
  <c r="I147" i="8"/>
  <c r="H147" i="8"/>
  <c r="G147" i="8"/>
  <c r="K144" i="8"/>
  <c r="J144" i="8"/>
  <c r="I144" i="8"/>
  <c r="H144" i="8"/>
  <c r="G144" i="8"/>
  <c r="K141" i="8"/>
  <c r="K153" i="8" s="1"/>
  <c r="K155" i="8" s="1"/>
  <c r="J141" i="8"/>
  <c r="I141" i="8"/>
  <c r="I153" i="8" s="1"/>
  <c r="I155" i="8" s="1"/>
  <c r="H141" i="8"/>
  <c r="G141" i="8"/>
  <c r="G153" i="8" s="1"/>
  <c r="G155" i="8" s="1"/>
  <c r="K138" i="8"/>
  <c r="J138" i="8"/>
  <c r="I138" i="8"/>
  <c r="K129" i="8"/>
  <c r="J129" i="8"/>
  <c r="I129" i="8"/>
  <c r="K126" i="8"/>
  <c r="J126" i="8"/>
  <c r="I126" i="8"/>
  <c r="H126" i="8"/>
  <c r="G126" i="8"/>
  <c r="K123" i="8"/>
  <c r="K135" i="8" s="1"/>
  <c r="J123" i="8"/>
  <c r="I123" i="8"/>
  <c r="I135" i="8" s="1"/>
  <c r="H123" i="8"/>
  <c r="G123" i="8"/>
  <c r="K121" i="8"/>
  <c r="J121" i="8"/>
  <c r="I121" i="8"/>
  <c r="H121" i="8"/>
  <c r="G121" i="8"/>
  <c r="K115" i="8"/>
  <c r="J115" i="8"/>
  <c r="I115" i="8"/>
  <c r="H115" i="8"/>
  <c r="G115" i="8"/>
  <c r="K112" i="8"/>
  <c r="J112" i="8"/>
  <c r="I112" i="8"/>
  <c r="H112" i="8"/>
  <c r="G112" i="8"/>
  <c r="K109" i="8"/>
  <c r="K118" i="8" s="1"/>
  <c r="K120" i="8" s="1"/>
  <c r="J109" i="8"/>
  <c r="I109" i="8"/>
  <c r="I118" i="8" s="1"/>
  <c r="I120" i="8" s="1"/>
  <c r="H109" i="8"/>
  <c r="G109" i="8"/>
  <c r="G118" i="8" s="1"/>
  <c r="G120" i="8" s="1"/>
  <c r="F170" i="8"/>
  <c r="E170" i="8"/>
  <c r="D170" i="8"/>
  <c r="F164" i="8"/>
  <c r="F161" i="8"/>
  <c r="D161" i="8"/>
  <c r="F158" i="8"/>
  <c r="F156" i="8"/>
  <c r="E156" i="8"/>
  <c r="D156" i="8"/>
  <c r="F150" i="8"/>
  <c r="E150" i="8"/>
  <c r="D150" i="8"/>
  <c r="F147" i="8"/>
  <c r="E147" i="8"/>
  <c r="D147" i="8"/>
  <c r="F144" i="8"/>
  <c r="E144" i="8"/>
  <c r="D144" i="8"/>
  <c r="F141" i="8"/>
  <c r="E141" i="8"/>
  <c r="D141" i="8"/>
  <c r="F126" i="8"/>
  <c r="F123" i="8"/>
  <c r="F121" i="8"/>
  <c r="E121" i="8"/>
  <c r="D121" i="8"/>
  <c r="F115" i="8"/>
  <c r="E115" i="8"/>
  <c r="D115" i="8"/>
  <c r="F112" i="8"/>
  <c r="E112" i="8"/>
  <c r="D112" i="8"/>
  <c r="F109" i="8"/>
  <c r="E109" i="8"/>
  <c r="D109" i="8"/>
  <c r="E16" i="7" l="1"/>
  <c r="K49" i="2"/>
  <c r="E39" i="7"/>
  <c r="E49" i="2" s="1"/>
  <c r="I39" i="7"/>
  <c r="G49" i="2" s="1"/>
  <c r="J39" i="7"/>
  <c r="J15" i="7" s="1"/>
  <c r="J50" i="7" s="1"/>
  <c r="F39" i="7"/>
  <c r="F15" i="7" s="1"/>
  <c r="F50" i="7" s="1"/>
  <c r="P15" i="7"/>
  <c r="M39" i="7"/>
  <c r="M15" i="7" s="1"/>
  <c r="M50" i="7" s="1"/>
  <c r="H167" i="8"/>
  <c r="H169" i="8" s="1"/>
  <c r="D118" i="8"/>
  <c r="D120" i="8" s="1"/>
  <c r="F118" i="8"/>
  <c r="F120" i="8" s="1"/>
  <c r="E153" i="8"/>
  <c r="E155" i="8" s="1"/>
  <c r="D167" i="8"/>
  <c r="D169" i="8" s="1"/>
  <c r="F167" i="8"/>
  <c r="F169" i="8" s="1"/>
  <c r="E167" i="8"/>
  <c r="E169" i="8" s="1"/>
  <c r="F137" i="8"/>
  <c r="G137" i="8"/>
  <c r="G23" i="2"/>
  <c r="F153" i="8"/>
  <c r="F155" i="8" s="1"/>
  <c r="D137" i="8"/>
  <c r="F24" i="2" s="1"/>
  <c r="F23" i="2"/>
  <c r="H118" i="8"/>
  <c r="H120" i="8" s="1"/>
  <c r="J118" i="8"/>
  <c r="J120" i="8" s="1"/>
  <c r="H137" i="8"/>
  <c r="J135" i="8"/>
  <c r="H153" i="8"/>
  <c r="H155" i="8" s="1"/>
  <c r="J153" i="8"/>
  <c r="J155" i="8" s="1"/>
  <c r="G167" i="8"/>
  <c r="G169" i="8" s="1"/>
  <c r="I167" i="8"/>
  <c r="K167" i="8"/>
  <c r="I137" i="8"/>
  <c r="K24" i="2" s="1"/>
  <c r="K23" i="2"/>
  <c r="K137" i="8"/>
  <c r="M24" i="2" s="1"/>
  <c r="M23" i="2"/>
  <c r="J169" i="8"/>
  <c r="J276" i="3" s="1"/>
  <c r="L37" i="2" s="1"/>
  <c r="J275" i="3"/>
  <c r="E118" i="8"/>
  <c r="E120" i="8" s="1"/>
  <c r="I150" i="8"/>
  <c r="K150" i="8"/>
  <c r="D153" i="8"/>
  <c r="D155" i="8" s="1"/>
  <c r="K10" i="10"/>
  <c r="J10" i="10"/>
  <c r="G10" i="10"/>
  <c r="M22" i="2" l="1"/>
  <c r="K22" i="2"/>
  <c r="E11" i="10" s="1"/>
  <c r="I15" i="7"/>
  <c r="E15" i="7"/>
  <c r="S15" i="7"/>
  <c r="E137" i="8"/>
  <c r="G24" i="2" s="1"/>
  <c r="G22" i="2" s="1"/>
  <c r="L36" i="2"/>
  <c r="L35" i="2" s="1"/>
  <c r="H18" i="10" s="1"/>
  <c r="J274" i="3"/>
  <c r="J267" i="3" s="1"/>
  <c r="I169" i="8"/>
  <c r="I276" i="3" s="1"/>
  <c r="I275" i="3"/>
  <c r="J137" i="8"/>
  <c r="L24" i="2" s="1"/>
  <c r="L23" i="2"/>
  <c r="F22" i="2"/>
  <c r="K169" i="8"/>
  <c r="K276" i="3" s="1"/>
  <c r="M37" i="2" s="1"/>
  <c r="K275" i="3"/>
  <c r="G11" i="10"/>
  <c r="J11" i="10"/>
  <c r="K11" i="10"/>
  <c r="J15" i="10"/>
  <c r="K48" i="2" l="1"/>
  <c r="K47" i="2" s="1"/>
  <c r="S50" i="7"/>
  <c r="G48" i="2"/>
  <c r="G47" i="2" s="1"/>
  <c r="G38" i="2" s="1"/>
  <c r="I50" i="7"/>
  <c r="E48" i="2"/>
  <c r="E47" i="2" s="1"/>
  <c r="E38" i="2" s="1"/>
  <c r="E50" i="7"/>
  <c r="M36" i="2"/>
  <c r="M35" i="2" s="1"/>
  <c r="K18" i="10" s="1"/>
  <c r="K274" i="3"/>
  <c r="K267" i="3" s="1"/>
  <c r="L22" i="2"/>
  <c r="H11" i="10" s="1"/>
  <c r="K36" i="2"/>
  <c r="K35" i="2" s="1"/>
  <c r="E18" i="10" s="1"/>
  <c r="I274" i="3"/>
  <c r="I267" i="3" s="1"/>
  <c r="L34" i="2"/>
  <c r="J279" i="3"/>
  <c r="I85" i="2"/>
  <c r="I87" i="2" s="1"/>
  <c r="J85" i="2"/>
  <c r="J87" i="2" s="1"/>
  <c r="L11" i="2"/>
  <c r="H8" i="10" s="1"/>
  <c r="M11" i="2"/>
  <c r="M10" i="2" l="1"/>
  <c r="K8" i="10"/>
  <c r="E21" i="10"/>
  <c r="E19" i="10" s="1"/>
  <c r="K38" i="2"/>
  <c r="L10" i="2"/>
  <c r="H17" i="10"/>
  <c r="H15" i="10" s="1"/>
  <c r="L32" i="2"/>
  <c r="M34" i="2"/>
  <c r="K279" i="3"/>
  <c r="K34" i="2"/>
  <c r="I279" i="3"/>
  <c r="H40" i="10"/>
  <c r="H7" i="10"/>
  <c r="K7" i="10"/>
  <c r="E17" i="10" l="1"/>
  <c r="K32" i="2"/>
  <c r="H39" i="10"/>
  <c r="L73" i="2"/>
  <c r="L85" i="2" s="1"/>
  <c r="L87" i="2" s="1"/>
  <c r="K17" i="10"/>
  <c r="K15" i="10" s="1"/>
  <c r="K39" i="10" s="1"/>
  <c r="K51" i="10" s="1"/>
  <c r="K52" i="10" s="1"/>
  <c r="M32" i="2"/>
  <c r="M73" i="2" s="1"/>
  <c r="M85" i="2" s="1"/>
  <c r="M87" i="2" s="1"/>
  <c r="H51" i="10"/>
  <c r="H52" i="10" s="1"/>
  <c r="J7" i="10"/>
  <c r="J39" i="10" s="1"/>
  <c r="J51" i="10" s="1"/>
  <c r="J52" i="10" s="1"/>
  <c r="E15" i="10" l="1"/>
  <c r="G15" i="10"/>
  <c r="D15" i="10" l="1"/>
  <c r="G7" i="10" l="1"/>
  <c r="G39" i="10" s="1"/>
  <c r="G51" i="10" s="1"/>
  <c r="G52" i="10" s="1"/>
  <c r="K11" i="2" l="1"/>
  <c r="K10" i="2" l="1"/>
  <c r="K73" i="2" s="1"/>
  <c r="K85" i="2" s="1"/>
  <c r="K87" i="2" s="1"/>
  <c r="E8" i="10"/>
  <c r="E7" i="10" s="1"/>
  <c r="H85" i="2"/>
  <c r="H87" i="2" s="1"/>
  <c r="G11" i="2"/>
  <c r="G10" i="2" s="1"/>
  <c r="G73" i="2" s="1"/>
  <c r="G74" i="2" s="1"/>
  <c r="F11" i="2"/>
  <c r="F10" i="2" s="1"/>
  <c r="F85" i="2" s="1"/>
  <c r="F87" i="2" s="1"/>
  <c r="E11" i="2"/>
  <c r="E10" i="2" s="1"/>
  <c r="E73" i="2" s="1"/>
  <c r="E85" i="2" s="1"/>
  <c r="E87" i="2" s="1"/>
  <c r="G85" i="2" l="1"/>
  <c r="G87" i="2" s="1"/>
  <c r="G75" i="2"/>
  <c r="E39" i="10"/>
  <c r="E51" i="10" s="1"/>
  <c r="E52" i="10" s="1"/>
  <c r="G80" i="2" l="1"/>
  <c r="E12" i="15"/>
  <c r="D7" i="10"/>
  <c r="D39" i="10" s="1"/>
  <c r="D51" i="10" s="1"/>
  <c r="D52" i="10" s="1"/>
  <c r="E14" i="15" l="1"/>
  <c r="E13" i="15"/>
</calcChain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0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14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аналогии с поставщиком А</t>
        </r>
      </text>
    </comment>
    <comment ref="B24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24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24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B38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транспортное средство</t>
        </r>
      </text>
    </comment>
  </commentList>
</comments>
</file>

<file path=xl/sharedStrings.xml><?xml version="1.0" encoding="utf-8"?>
<sst xmlns="http://schemas.openxmlformats.org/spreadsheetml/2006/main" count="2439" uniqueCount="734">
  <si>
    <t>№ п/п</t>
  </si>
  <si>
    <t>Наименование</t>
  </si>
  <si>
    <t>Единица измерений</t>
  </si>
  <si>
    <t>Истекший год (i-1)</t>
  </si>
  <si>
    <t>Текущий год (i-2)</t>
  </si>
  <si>
    <t>Очередной год (i)</t>
  </si>
  <si>
    <t>план</t>
  </si>
  <si>
    <t>факт</t>
  </si>
  <si>
    <t xml:space="preserve">план </t>
  </si>
  <si>
    <t>ожид.</t>
  </si>
  <si>
    <t>Производственные расходы</t>
  </si>
  <si>
    <t>1.1</t>
  </si>
  <si>
    <t>тыс.руб.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</si>
  <si>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</si>
  <si>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</si>
  <si>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</si>
  <si>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</si>
  <si>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</si>
  <si>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</si>
  <si>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</si>
  <si>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</si>
  <si>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</si>
  <si>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Электроэнергия</t>
  </si>
  <si>
    <t>Теплоэнергия</t>
  </si>
  <si>
    <t>1.2.3</t>
  </si>
  <si>
    <t>1.2.2</t>
  </si>
  <si>
    <t>Теплоноситель</t>
  </si>
  <si>
    <t>1.2.4</t>
  </si>
  <si>
    <t>1.2.5</t>
  </si>
  <si>
    <t>Топливо</t>
  </si>
  <si>
    <t>Холодная вода</t>
  </si>
  <si>
    <t>1.3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</si>
  <si>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</si>
  <si>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тыс. руб.</t>
  </si>
  <si>
    <t>1.4.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</si>
  <si>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</si>
  <si>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1.4.1</t>
  </si>
  <si>
    <t>Расходы на оплату труда производственного персонала</t>
  </si>
  <si>
    <t>1.4.2</t>
  </si>
  <si>
    <t>Отчисления на социальные нужды производственного персонала, втом числе налоги и сборы</t>
  </si>
  <si>
    <t>Расходы на уплату процентов по займам и кредитам</t>
  </si>
  <si>
    <t>1.5</t>
  </si>
  <si>
    <t>1.6</t>
  </si>
  <si>
    <t>1.7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</si>
  <si>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</si>
  <si>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</si>
  <si>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</si>
  <si>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</si>
  <si>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</si>
  <si>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</si>
  <si>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</si>
  <si>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</si>
  <si>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</si>
  <si>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t>2</t>
  </si>
  <si>
    <t>Ремонтные расходы</t>
  </si>
  <si>
    <t>2.1</t>
  </si>
  <si>
    <t>Расходы на текущий ремонт централизированных систем водоснабжения и (или) водоотведения либо объектов, входящих в состав таких систем</t>
  </si>
  <si>
    <t>2.2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</si>
  <si>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</si>
  <si>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</si>
  <si>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</si>
  <si>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</si>
  <si>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</si>
  <si>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</si>
  <si>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</si>
  <si>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3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</si>
  <si>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</si>
  <si>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</si>
  <si>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</si>
  <si>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</si>
  <si>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</si>
  <si>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</si>
  <si>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</si>
  <si>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</si>
  <si>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</si>
  <si>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</si>
  <si>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</si>
  <si>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</si>
  <si>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</si>
  <si>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</si>
  <si>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</si>
  <si>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</si>
  <si>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</si>
  <si>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</si>
  <si>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</si>
  <si>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</si>
  <si>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</si>
  <si>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персонала, в том числе налоги и сборы</t>
  </si>
  <si>
    <t>3.2.2</t>
  </si>
  <si>
    <t>3.3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</si>
  <si>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</si>
  <si>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</si>
  <si>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</si>
  <si>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</si>
  <si>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</si>
  <si>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</si>
  <si>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</si>
  <si>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</si>
  <si>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Прочие административные расходы</t>
  </si>
  <si>
    <t>3.7.1</t>
  </si>
  <si>
    <t>Расходы на амортизацинепроизводственных активов</t>
  </si>
  <si>
    <t>3.7.2</t>
  </si>
  <si>
    <t>Расходы по охране объектов и территорий</t>
  </si>
  <si>
    <t>4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</si>
  <si>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</si>
  <si>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</si>
  <si>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</si>
  <si>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5.</t>
  </si>
  <si>
    <t>Амортизация</t>
  </si>
  <si>
    <t>5.1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</si>
  <si>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</si>
  <si>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t>6.</t>
  </si>
  <si>
    <t>Расходы на арендную плату, лизинговые платежи, концессионную плату</t>
  </si>
  <si>
    <t>6.1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</si>
  <si>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</si>
  <si>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</si>
  <si>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</si>
  <si>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</si>
  <si>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</si>
  <si>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</si>
  <si>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</si>
  <si>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7.</t>
  </si>
  <si>
    <t>Расходы связанные с уплатой налогов и сборов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</si>
  <si>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</si>
  <si>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</si>
  <si>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</si>
  <si>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</si>
  <si>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</si>
  <si>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пользованием водными объектами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</si>
  <si>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</si>
  <si>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</si>
  <si>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</si>
  <si>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</si>
  <si>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</si>
  <si>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учитываемые в составе производственных, ремонтных и административных расходов</t>
  </si>
  <si>
    <t>8</t>
  </si>
  <si>
    <t>Нормативная прибыль</t>
  </si>
  <si>
    <t>8.1</t>
  </si>
  <si>
    <t>Средства на возврат займов и кредитов и процентов по ним</t>
  </si>
  <si>
    <t>8.2</t>
  </si>
  <si>
    <t>8.3</t>
  </si>
  <si>
    <t>Расходы на капитальные вложения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</si>
  <si>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</si>
  <si>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8.4</t>
  </si>
  <si>
    <t>8.5</t>
  </si>
  <si>
    <t>Величина нормативной прибыли, определенная в соответствии с пунктом 31 настоящих Методических указаний</t>
  </si>
  <si>
    <t>9.</t>
  </si>
  <si>
    <t>Итого НВВ</t>
  </si>
  <si>
    <t>руб./куб.м</t>
  </si>
  <si>
    <t>Расходы на приобретение сырья и материалов и их хранение,    в том числе: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</si>
  <si>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</si>
  <si>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тыс.куб.м</t>
  </si>
  <si>
    <t>1.</t>
  </si>
  <si>
    <t>2.</t>
  </si>
  <si>
    <t>Расход (ед.изм)</t>
  </si>
  <si>
    <t>1.1.2.</t>
  </si>
  <si>
    <t>Цена за тонну</t>
  </si>
  <si>
    <t>т.</t>
  </si>
  <si>
    <t>Суммарные затарты</t>
  </si>
  <si>
    <t>1.1.3.</t>
  </si>
  <si>
    <t>1.2.2.</t>
  </si>
  <si>
    <t>1.2.3.</t>
  </si>
  <si>
    <t>Вид реагентов n</t>
  </si>
  <si>
    <t>Итого</t>
  </si>
  <si>
    <t>Расходы на ГСМ, превышающие 5% общей величины расходов на сырье и материалы</t>
  </si>
  <si>
    <t>2.1.</t>
  </si>
  <si>
    <t>Цена за единицу</t>
  </si>
  <si>
    <t>3.</t>
  </si>
  <si>
    <t>Расходы на материалы и малоценные основные средства, превышающие 5% общей величины расходов на сырье и материалы</t>
  </si>
  <si>
    <t>4.</t>
  </si>
  <si>
    <t xml:space="preserve">Прочие сырье и материалы </t>
  </si>
  <si>
    <t>тыс. руб</t>
  </si>
  <si>
    <t>Всего сырье и материалы</t>
  </si>
  <si>
    <t>данные ОКК</t>
  </si>
  <si>
    <t>СГРЦиТ</t>
  </si>
  <si>
    <t>Проект 2015 год</t>
  </si>
  <si>
    <t>Приложение 2.1.1</t>
  </si>
  <si>
    <t>к Методическим указаниям</t>
  </si>
  <si>
    <t>от 27.12.3013 № 1746-э</t>
  </si>
  <si>
    <t>Приложение 2.1.2</t>
  </si>
  <si>
    <t>А</t>
  </si>
  <si>
    <t>Поставщик</t>
  </si>
  <si>
    <t>1</t>
  </si>
  <si>
    <t>Объем покупной энергии</t>
  </si>
  <si>
    <t>Объем покупной энергии по одноставочному тарифу</t>
  </si>
  <si>
    <t>низкое напряжение</t>
  </si>
  <si>
    <t>млн кВт-ч</t>
  </si>
  <si>
    <t>среднее напряжение 1</t>
  </si>
  <si>
    <t>среднее напряжение 2</t>
  </si>
  <si>
    <t>1.1.4</t>
  </si>
  <si>
    <t>высокое напряжение</t>
  </si>
  <si>
    <t>Объем покупной электроэнергии по двухставочному тарифу</t>
  </si>
  <si>
    <t>Мощность</t>
  </si>
  <si>
    <t>1.2.1.1</t>
  </si>
  <si>
    <t>1.2.1.2</t>
  </si>
  <si>
    <t>1.2.1.3</t>
  </si>
  <si>
    <t>генерация напряжения</t>
  </si>
  <si>
    <t>МВт в мес.</t>
  </si>
  <si>
    <t>Активная электроэнергия</t>
  </si>
  <si>
    <t>1.2.2.1</t>
  </si>
  <si>
    <t>1.2.2.2</t>
  </si>
  <si>
    <t>1.2.2.3</t>
  </si>
  <si>
    <t>1.2.2.4</t>
  </si>
  <si>
    <t>1.2.2.5</t>
  </si>
  <si>
    <t>Тариф на электроэнергию и мощность</t>
  </si>
  <si>
    <t>2.1.1</t>
  </si>
  <si>
    <t>руб./кВт-ч</t>
  </si>
  <si>
    <t>2.1.2</t>
  </si>
  <si>
    <t>2.1.3</t>
  </si>
  <si>
    <t>2.1.4</t>
  </si>
  <si>
    <t>2.1.5</t>
  </si>
  <si>
    <t>2.1.6</t>
  </si>
  <si>
    <t>Средний одноставочный тариф на электрическую энергию</t>
  </si>
  <si>
    <t>по двухставочному тарифу</t>
  </si>
  <si>
    <t>2.2.1</t>
  </si>
  <si>
    <t>ставка за мощность</t>
  </si>
  <si>
    <t>руб./кВт-ч в мес.</t>
  </si>
  <si>
    <t>2.2.1.1</t>
  </si>
  <si>
    <t>2.2.1.2</t>
  </si>
  <si>
    <t>2.2.1.3</t>
  </si>
  <si>
    <t>2.2.1.4</t>
  </si>
  <si>
    <t>2.2.1.5</t>
  </si>
  <si>
    <t>2.2.2</t>
  </si>
  <si>
    <t>Тариф на электроэнергию по двухставочному тарифу</t>
  </si>
  <si>
    <t>2.2.2.1</t>
  </si>
  <si>
    <t>2.2.2.2</t>
  </si>
  <si>
    <t>2.2.2.3</t>
  </si>
  <si>
    <t>2.2.2.4</t>
  </si>
  <si>
    <t>2.2.2.5</t>
  </si>
  <si>
    <t>5</t>
  </si>
  <si>
    <t>Затраты на покупку энергии</t>
  </si>
  <si>
    <t>Затраты на покупку мощности</t>
  </si>
  <si>
    <t>Затраты на электроэнергию всего</t>
  </si>
  <si>
    <t>B</t>
  </si>
  <si>
    <t>N</t>
  </si>
  <si>
    <t>Тариф на активную электроэнергию без разбивки по напряжению</t>
  </si>
  <si>
    <t>1.2.1.4</t>
  </si>
  <si>
    <t>1.2.1.5</t>
  </si>
  <si>
    <t>Приложение 2.1.3</t>
  </si>
  <si>
    <t xml:space="preserve">Объем покупной электроэнергии </t>
  </si>
  <si>
    <t>тыс.Гкал</t>
  </si>
  <si>
    <t>Гкал/ч</t>
  </si>
  <si>
    <t>Ставка за энергию</t>
  </si>
  <si>
    <t>руб./Гкал</t>
  </si>
  <si>
    <t>Ставка за мощность</t>
  </si>
  <si>
    <t>тыс.                  руб./Гкал/ч</t>
  </si>
  <si>
    <t>Затраты на теплоэнергию, всего</t>
  </si>
  <si>
    <t>Приложение 2.1.4</t>
  </si>
  <si>
    <t>Объем теплоносителя</t>
  </si>
  <si>
    <t>Цена теплоносителя</t>
  </si>
  <si>
    <t>Затраты на теплоноситель</t>
  </si>
  <si>
    <t>Приложение 2.1.5</t>
  </si>
  <si>
    <t>Уголь</t>
  </si>
  <si>
    <t>Количество (объем) топлива</t>
  </si>
  <si>
    <t>Цена топлива</t>
  </si>
  <si>
    <t>Затраты на топливо</t>
  </si>
  <si>
    <t>Газ</t>
  </si>
  <si>
    <t>Мазут</t>
  </si>
  <si>
    <t>Приложение 2.1.6</t>
  </si>
  <si>
    <t>объем холодной воды</t>
  </si>
  <si>
    <t>Тариф на холодную воду</t>
  </si>
  <si>
    <t>Затраты на холодную воду</t>
  </si>
  <si>
    <t>В</t>
  </si>
  <si>
    <t>Первоначальная (восстановительная) стоимость на начало периода</t>
  </si>
  <si>
    <t>Здания</t>
  </si>
  <si>
    <t>1.4</t>
  </si>
  <si>
    <t>Сооружения и передаточные устройства</t>
  </si>
  <si>
    <t>Машины и оборудование</t>
  </si>
  <si>
    <t>Транспорт</t>
  </si>
  <si>
    <t>Прочее</t>
  </si>
  <si>
    <t>Ввод основных фондов</t>
  </si>
  <si>
    <t>2.4</t>
  </si>
  <si>
    <t>2.5</t>
  </si>
  <si>
    <t>Выбытие основных фондов</t>
  </si>
  <si>
    <t>Первоначальная (восстановительная) стоимость на конец периода</t>
  </si>
  <si>
    <t>4.2</t>
  </si>
  <si>
    <t>4.3</t>
  </si>
  <si>
    <t>4.4</t>
  </si>
  <si>
    <t>4.5</t>
  </si>
  <si>
    <t>Среднегодовая стоимость</t>
  </si>
  <si>
    <t>5.2</t>
  </si>
  <si>
    <t>5.3</t>
  </si>
  <si>
    <t>5.4</t>
  </si>
  <si>
    <t>5.5</t>
  </si>
  <si>
    <t>Средняя норма амортизационных отчислений</t>
  </si>
  <si>
    <t>6.5</t>
  </si>
  <si>
    <t>7</t>
  </si>
  <si>
    <t>Сумма амортизационных отчислений</t>
  </si>
  <si>
    <t>7.1</t>
  </si>
  <si>
    <t>Переоценка на 31.12.ХХ</t>
  </si>
  <si>
    <t>%</t>
  </si>
  <si>
    <t>Транспортирование воды</t>
  </si>
  <si>
    <t>Тариф на транспортирование воды</t>
  </si>
  <si>
    <t>Очистка воды</t>
  </si>
  <si>
    <t>Тариф на очистку воды</t>
  </si>
  <si>
    <t>Затраты на транспортирование воды</t>
  </si>
  <si>
    <t>Затраты на очистку воды</t>
  </si>
  <si>
    <t>A</t>
  </si>
  <si>
    <t>Численность персонала</t>
  </si>
  <si>
    <t>ед.</t>
  </si>
  <si>
    <t>Средняя заработная плата</t>
  </si>
  <si>
    <t>руб.</t>
  </si>
  <si>
    <t>2.6</t>
  </si>
  <si>
    <t>утвержденным приказом ФСТ России</t>
  </si>
  <si>
    <t>Приложение 2.3</t>
  </si>
  <si>
    <t>Приложение 2.4</t>
  </si>
  <si>
    <t>Источники финансирования капитальных вложений</t>
  </si>
  <si>
    <t>Объем капитальных вложений</t>
  </si>
  <si>
    <t>на забор и подъем воды</t>
  </si>
  <si>
    <t>на водоподготовку</t>
  </si>
  <si>
    <t>на транспортировку воды</t>
  </si>
  <si>
    <t>на транспортировку сточных вод</t>
  </si>
  <si>
    <t>на очистку сточных вод</t>
  </si>
  <si>
    <t>нв обращение с осадком сточных вод</t>
  </si>
  <si>
    <t>прочее</t>
  </si>
  <si>
    <t>Финансирование капитальных вложений</t>
  </si>
  <si>
    <t>переоценка основных средств</t>
  </si>
  <si>
    <t>Прибыль</t>
  </si>
  <si>
    <t>дополнительные доходы</t>
  </si>
  <si>
    <t>Займы и кредиты</t>
  </si>
  <si>
    <t>Бюджетные средства</t>
  </si>
  <si>
    <t>2.4.1</t>
  </si>
  <si>
    <t>Федерального бюджета</t>
  </si>
  <si>
    <t>2.4.2</t>
  </si>
  <si>
    <t>Регионального бюджета</t>
  </si>
  <si>
    <t>2.4.3</t>
  </si>
  <si>
    <t>Местного бюджета</t>
  </si>
  <si>
    <t>Плата за подключение</t>
  </si>
  <si>
    <t>Учтено при установлении тарифов</t>
  </si>
  <si>
    <t>Введено в эксплуатация</t>
  </si>
  <si>
    <t>4-й год</t>
  </si>
  <si>
    <t>5-й год</t>
  </si>
  <si>
    <t>Индекс потребительских цен</t>
  </si>
  <si>
    <t>Индекс роста номинальной заработной платы</t>
  </si>
  <si>
    <t>Цена электрической энергии</t>
  </si>
  <si>
    <t>одноставочный тариф</t>
  </si>
  <si>
    <t>3.1.1.1</t>
  </si>
  <si>
    <t>руб./тыс.кВт-ч</t>
  </si>
  <si>
    <t>3.1.1.2</t>
  </si>
  <si>
    <t>1 среднее напряжение</t>
  </si>
  <si>
    <t>3.1.1.3</t>
  </si>
  <si>
    <t>3.1.1.4</t>
  </si>
  <si>
    <t>3.1.1.5</t>
  </si>
  <si>
    <t>3.1.2.2</t>
  </si>
  <si>
    <t>3.1.2.1</t>
  </si>
  <si>
    <t>2 среднее напряжение</t>
  </si>
  <si>
    <t>без разбивки по напряжению</t>
  </si>
  <si>
    <t>Двухставочный тариф</t>
  </si>
  <si>
    <t>Тариф на активную электроэнергию при двухставочном тарифе</t>
  </si>
  <si>
    <t xml:space="preserve"> среднее напряжение 1</t>
  </si>
  <si>
    <t xml:space="preserve"> среднее напряжение 2</t>
  </si>
  <si>
    <t>3.1.2.1.1</t>
  </si>
  <si>
    <t>3.1.2.1.2</t>
  </si>
  <si>
    <t>3.1.2.1.3</t>
  </si>
  <si>
    <t>3.1.2.1.4</t>
  </si>
  <si>
    <t>3.1.2.1.5</t>
  </si>
  <si>
    <t>Цена за мощность</t>
  </si>
  <si>
    <t>3.1.2.2.1</t>
  </si>
  <si>
    <t>3.1.2.2.2</t>
  </si>
  <si>
    <t>3.1.2.2.3</t>
  </si>
  <si>
    <t>3.1.2.2.4</t>
  </si>
  <si>
    <t>3.1.2.2.5</t>
  </si>
  <si>
    <t>Индекс цен на покупную воду</t>
  </si>
  <si>
    <t>Питьевую воду</t>
  </si>
  <si>
    <t>Техническую воду</t>
  </si>
  <si>
    <t>Горячую воду</t>
  </si>
  <si>
    <t>Индекс цен на тепловую тепловую энергию</t>
  </si>
  <si>
    <t>Цена тепловой энергии</t>
  </si>
  <si>
    <t>6</t>
  </si>
  <si>
    <t>Индекс цен на тепловую мощность</t>
  </si>
  <si>
    <t>Цена тепловой мощности</t>
  </si>
  <si>
    <t>Индекс цен на теплоноситель</t>
  </si>
  <si>
    <t>Цена на теплоноситель</t>
  </si>
  <si>
    <t>Индекс цен на топливо</t>
  </si>
  <si>
    <t>вид топлива</t>
  </si>
  <si>
    <t>8.n</t>
  </si>
  <si>
    <t>вид топлива n</t>
  </si>
  <si>
    <t>9</t>
  </si>
  <si>
    <t>Распределение пропорционально ОПЛАТЕ ТРУДА</t>
  </si>
  <si>
    <t>Водоотведение</t>
  </si>
  <si>
    <t>Распределение пропорционально ПРЯМЫМ РАСХОДАМ</t>
  </si>
  <si>
    <t>ЕСЛИ</t>
  </si>
  <si>
    <t>прямые для цеховых и косвенных расходов</t>
  </si>
  <si>
    <t>Метод регулирования тарифов -</t>
  </si>
  <si>
    <t>Страховые взносы</t>
  </si>
  <si>
    <t>9.1</t>
  </si>
  <si>
    <t>Экономически обоснованные расходы, не учтенные органом регулирования тарифов при установлении тарифов на товары (работы, услуги) в прошлом периоде</t>
  </si>
  <si>
    <t>9.2</t>
  </si>
  <si>
    <t>Недополученные доходы прошлых периодов регулирования</t>
  </si>
  <si>
    <t>9.3</t>
  </si>
  <si>
    <t>Расходы связанные с обслуживанием заемных средств и собственных средств, направляемых на покрытие недостатка средств</t>
  </si>
  <si>
    <t>тыс.руб</t>
  </si>
  <si>
    <t>в пределах установленного лимита</t>
  </si>
  <si>
    <t>сверх установленного лимитп</t>
  </si>
  <si>
    <t>Недополученные доходы расходы прошлых периодов</t>
  </si>
  <si>
    <t>Объем водоснабжения</t>
  </si>
  <si>
    <t>Тариф на водоснабжение (водоотведение)</t>
  </si>
  <si>
    <t>Темп роста тарифа</t>
  </si>
  <si>
    <t>Расходы на амортизацию непроизводственных активов</t>
  </si>
  <si>
    <t>Цеховые расходы</t>
  </si>
  <si>
    <t>Проект  2017 год</t>
  </si>
  <si>
    <t>Проект 2016 год</t>
  </si>
  <si>
    <t>Проект 2017 год</t>
  </si>
  <si>
    <t>1.3.1</t>
  </si>
  <si>
    <t>1.3.2</t>
  </si>
  <si>
    <t>1.5.1</t>
  </si>
  <si>
    <t>1.5.2</t>
  </si>
  <si>
    <t>1.5.3</t>
  </si>
  <si>
    <t>1.5.4</t>
  </si>
  <si>
    <t>Приложение 2.2.</t>
  </si>
  <si>
    <t>утвержденныи приказом ФСТ России</t>
  </si>
  <si>
    <t>Расходы на оплату труда в целом по регулируемым видам деятельности</t>
  </si>
  <si>
    <t>Производственный персонал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</si>
  <si>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</si>
  <si>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</si>
  <si>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</si>
  <si>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</si>
  <si>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2.2.</t>
  </si>
  <si>
    <t>2.3.</t>
  </si>
  <si>
    <t>Тарифная ставка рабочего 1 разряда с учетом дефлятора</t>
  </si>
  <si>
    <t>2.4.</t>
  </si>
  <si>
    <t>Средний тарифный коэффициент</t>
  </si>
  <si>
    <t>2.5.</t>
  </si>
  <si>
    <t>Среднемесячная тарифная ставка</t>
  </si>
  <si>
    <t>2.6.</t>
  </si>
  <si>
    <t>Минмальный размер оплаты труда по отраслевому тарифному соглашению</t>
  </si>
  <si>
    <t>2.7.</t>
  </si>
  <si>
    <t>Выплаты, связанные с режимом и условиями труда на 1 работника в мес.</t>
  </si>
  <si>
    <t>2.7.2.</t>
  </si>
  <si>
    <t>Процент</t>
  </si>
  <si>
    <t>2.7.1.</t>
  </si>
  <si>
    <t>Сумма выплат</t>
  </si>
  <si>
    <t xml:space="preserve">2.8. </t>
  </si>
  <si>
    <t>Текущее премирование</t>
  </si>
  <si>
    <t>2.8.1.</t>
  </si>
  <si>
    <t>2.8.2.</t>
  </si>
  <si>
    <t>2.9.</t>
  </si>
  <si>
    <t>Доп. премирование, включая вознаграждение за выслугу лет</t>
  </si>
  <si>
    <t>2.9.1.</t>
  </si>
  <si>
    <t>2.9.2.</t>
  </si>
  <si>
    <t>2.9.3.</t>
  </si>
  <si>
    <t>2.9.4.</t>
  </si>
  <si>
    <t>Северные надбавки</t>
  </si>
  <si>
    <t>2.10.</t>
  </si>
  <si>
    <t>Итого среднемесячная оплата труда на 1 работника</t>
  </si>
  <si>
    <t>2.11</t>
  </si>
  <si>
    <t>Фонд оплаты труда</t>
  </si>
  <si>
    <t>Расчет средств на оплату труда</t>
  </si>
  <si>
    <t>3.1.</t>
  </si>
  <si>
    <t>Льготный проезд к месту отдыха</t>
  </si>
  <si>
    <t>3.2.</t>
  </si>
  <si>
    <t>По постановлению Правительства РФ от 03.11.94г. №1206</t>
  </si>
  <si>
    <t>3.3.</t>
  </si>
  <si>
    <t>Компенсационные и социальные выплаты</t>
  </si>
  <si>
    <t>3.4.</t>
  </si>
  <si>
    <t>Итого средств на оплату труда</t>
  </si>
  <si>
    <t>3.5.</t>
  </si>
  <si>
    <t>Ремонтный персонал</t>
  </si>
  <si>
    <t>Административный персонал</t>
  </si>
  <si>
    <t>Расходы на оплату труда в разрезе регулируемых видов деятельности</t>
  </si>
  <si>
    <t>1.1.</t>
  </si>
  <si>
    <t>Водоснабжение</t>
  </si>
  <si>
    <t>1.1.1.</t>
  </si>
  <si>
    <t>водитель</t>
  </si>
  <si>
    <t xml:space="preserve">Численность персонала </t>
  </si>
  <si>
    <t>Итого ФОТ</t>
  </si>
  <si>
    <t>Сумма отчислений</t>
  </si>
  <si>
    <t>численность персонала</t>
  </si>
  <si>
    <t>1.2.</t>
  </si>
  <si>
    <t>1.2.1.</t>
  </si>
  <si>
    <t>2.1.1.</t>
  </si>
  <si>
    <t>слесарь</t>
  </si>
  <si>
    <t>2.1.2.</t>
  </si>
  <si>
    <t>сварщик</t>
  </si>
  <si>
    <t>2.1.3.</t>
  </si>
  <si>
    <t>электрик</t>
  </si>
  <si>
    <t>Итого ФОТ ремонтного персонала</t>
  </si>
  <si>
    <t>2.2.1.</t>
  </si>
  <si>
    <t>2.2.2.</t>
  </si>
  <si>
    <t>2.2.3.</t>
  </si>
  <si>
    <t>Приложение 2.2.1.</t>
  </si>
  <si>
    <t>1.8</t>
  </si>
  <si>
    <t>2,1.1</t>
  </si>
  <si>
    <t>ед. изм.</t>
  </si>
  <si>
    <t>Показатели 2015 год</t>
  </si>
  <si>
    <t>Обоснование</t>
  </si>
  <si>
    <t>Показатели 2016 год</t>
  </si>
  <si>
    <t>Показатели 2017 год</t>
  </si>
  <si>
    <t>ОКК</t>
  </si>
  <si>
    <t>Объем реализации воды</t>
  </si>
  <si>
    <t>млн.м3</t>
  </si>
  <si>
    <t>Организация не заявилась на установление тарифа. Рассмотрение по инициативе регулятора. Объм реализации воды на уровне 2014 года.</t>
  </si>
  <si>
    <t>1. Производственные расходы</t>
  </si>
  <si>
    <t>Расходы на приобретение сырья и материалов и их хранение.</t>
  </si>
  <si>
    <t>Затраты на реагенты. Применен ИПЦ 4,6 %</t>
  </si>
  <si>
    <t>Затраты на реагенты. Применен ИПЦ 4,5 %</t>
  </si>
  <si>
    <t>Затраты на реагенты. Применен ИПЦ 4,3 %</t>
  </si>
  <si>
    <t>Затраты на электрознергию, применен индекс 8,4%</t>
  </si>
  <si>
    <t xml:space="preserve"> затраты отсутствуют</t>
  </si>
  <si>
    <t>затраты отсутствуют</t>
  </si>
  <si>
    <t>Применен индекс роста номинальной заработной платы 5%</t>
  </si>
  <si>
    <t>Применен индекс роста номинальной заработной платы 4,5%</t>
  </si>
  <si>
    <t>Применен индекс роста номинальной заработной платы 4,3%</t>
  </si>
  <si>
    <t>Затраты на лабораторные анализы. Применен ИПЦ 4,6%</t>
  </si>
  <si>
    <t>Затраты на лабораторные анализы. Применен ИПЦ 4,5%</t>
  </si>
  <si>
    <t>Затраты на лабораторные анализы. Применен ИПЦ 4,3%</t>
  </si>
  <si>
    <t>2. Ремонтные расходы</t>
  </si>
  <si>
    <t>Применен ИПЦ 4,6%</t>
  </si>
  <si>
    <t>3 .Административные расходы</t>
  </si>
  <si>
    <t>4. Сбытовые расходы гарантирующих организаций</t>
  </si>
  <si>
    <t>5. Амортизация</t>
  </si>
  <si>
    <t>6. Расходы на арендную плату, лизинговые платежи, концессионную плату</t>
  </si>
  <si>
    <t>7. Расходы связанные с уплатой налогов и сборов</t>
  </si>
  <si>
    <t>СЕБЕСТОИМОСТЬ</t>
  </si>
  <si>
    <t>Налог на прибыль</t>
  </si>
  <si>
    <t>Расходы на социальные нужды, предусмотренные коллективными договорами, в соответствии с подпунктом 3 пункта 31 Методических указаний</t>
  </si>
  <si>
    <t>НЕОБХОДИМАЯ ВАЛОВАЯ ВЫРУЧКА  (НВВ)</t>
  </si>
  <si>
    <t xml:space="preserve">ТАРИФ на водоснабжение </t>
  </si>
  <si>
    <t>Индекс цен на электрическую энергию</t>
  </si>
  <si>
    <t>Себестоимость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</si>
  <si>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</si>
  <si>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</si>
  <si>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</si>
  <si>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</si>
  <si>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</si>
  <si>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</si>
  <si>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</si>
  <si>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</si>
  <si>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</si>
  <si>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</si>
  <si>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СМЕТА РАСХОДОВ НА ВОДООТВЕДЕНИЕ, , ТРАНСПОРТИРОВКУ СТОЧНЫХ ВОД</t>
  </si>
  <si>
    <t>Расходы на текущий ремонт централизированных систем  водоотведения либо объектов, входящих в состав таких систем</t>
  </si>
  <si>
    <t>Расходы на капитальный ремонт централизованных систем водоотведения либо объектов, входящих в состав таких систем</t>
  </si>
  <si>
    <t>Расходы на текущий ремонт централизированных систем  водоотведения либо объектов, входящих в состав таких систем:</t>
  </si>
  <si>
    <t>Наименование организации</t>
  </si>
  <si>
    <t>1.1 Расходы на сырье и материалы</t>
  </si>
  <si>
    <t>1.2 Расходы на энергетические ресурсы и холодную воду</t>
  </si>
  <si>
    <t>1.2.2 Расходы на приобретение тепловой энергии</t>
  </si>
  <si>
    <t>1.2.3 Расходы на приобретение теплоносителя</t>
  </si>
  <si>
    <t>1.2.4 Расходы на приобретение топлива</t>
  </si>
  <si>
    <t>1.2.5 Расходы на приобретение холодной воды</t>
  </si>
  <si>
    <t>1.7. Прочие производственные расходы</t>
  </si>
  <si>
    <t>9. Недополученные доходы расходы прошлых периодов</t>
  </si>
  <si>
    <t>1.2.1 Расходы на приобретение электрической энергии</t>
  </si>
  <si>
    <t>1.3 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</si>
  <si>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r>
      <rPr>
        <b/>
        <sz val="11"/>
        <color rgb="FFFF0000"/>
        <rFont val="Calibri"/>
        <family val="2"/>
        <charset val="204"/>
        <scheme val="minor"/>
      </rPr>
      <t>п. 1.4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i/>
        <u/>
        <sz val="11"/>
        <color rgb="FFFF0000"/>
        <rFont val="Calibri"/>
        <family val="2"/>
        <charset val="204"/>
        <scheme val="minor"/>
      </rPr>
      <t xml:space="preserve">Расходы на оплату труда и отчисления на социальные нужды основного производственного персонала, в том числе налоги и сборы см. вкладку Зар. Плата </t>
    </r>
  </si>
  <si>
    <t>1.5. Расходы на уплату процентов по займам и кредитам</t>
  </si>
  <si>
    <r>
      <rPr>
        <b/>
        <sz val="11"/>
        <color rgb="FFFF0000"/>
        <rFont val="Calibri"/>
        <family val="2"/>
        <charset val="204"/>
        <scheme val="minor"/>
      </rPr>
      <t xml:space="preserve">п.1.6 </t>
    </r>
    <r>
      <rPr>
        <i/>
        <u/>
        <sz val="11"/>
        <color rgb="FFFF0000"/>
        <rFont val="Calibri"/>
        <family val="2"/>
        <charset val="204"/>
        <scheme val="minor"/>
      </rPr>
      <t>Цеховые расходы, см. вкладку Цеховые расходы"</t>
    </r>
  </si>
  <si>
    <t>п.3 Административные расходы, см. вкладку "Административные расходы"</t>
  </si>
  <si>
    <t>Экспертиза по водоотведению</t>
  </si>
  <si>
    <t>распределение ВС</t>
  </si>
  <si>
    <t>распределение ВО</t>
  </si>
  <si>
    <t>Расходы на материалы, ГСМ, запчасти и пр.</t>
  </si>
  <si>
    <t>Базовый уровень операционных расходов</t>
  </si>
  <si>
    <t>№ п\п</t>
  </si>
  <si>
    <t>наименование</t>
  </si>
  <si>
    <t>единица измерен.</t>
  </si>
  <si>
    <t xml:space="preserve">2017 год </t>
  </si>
  <si>
    <t>Операционные расходы</t>
  </si>
  <si>
    <t>Производственные расходы: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</si>
  <si>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</si>
  <si>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услуг</t>
  </si>
  <si>
    <t>расходы на оплату труда и отчисления на социальные нужды основного производственного персонала, в том числе:</t>
  </si>
  <si>
    <t>1.1.3.1.</t>
  </si>
  <si>
    <t>налоги и сборы с фонда оплаты труда</t>
  </si>
  <si>
    <t>1.1.4.</t>
  </si>
  <si>
    <t>расходы на уплату процентов по займу и кредитам</t>
  </si>
  <si>
    <t>1.1.5.</t>
  </si>
  <si>
    <t>общехозяйственные расходы</t>
  </si>
  <si>
    <t>1.1.6.</t>
  </si>
  <si>
    <t>прочие производственные расходы:</t>
  </si>
  <si>
    <t>1.1.6.1</t>
  </si>
  <si>
    <t>расходы на амортизацию автотранспорта</t>
  </si>
  <si>
    <t>1.1.6.2</t>
  </si>
  <si>
    <t>рсходы на обезвоживание,обезвреживание и захороненние осадка сточных вод</t>
  </si>
  <si>
    <t>1.1.6.3</t>
  </si>
  <si>
    <t>расходы на приобретение(использование) вспомогательных материалов,запасных частей</t>
  </si>
  <si>
    <t>1.1.6.4</t>
  </si>
  <si>
    <t>расходы на эксплуатацию,техническое обслуживание и ремонт автотранспорта</t>
  </si>
  <si>
    <t>1.1.6.5</t>
  </si>
  <si>
    <t>расходы на осуществление производственного контроля качества воды и производственного контроля состава и свойства сточных вод расходы на осуществление производственного контроля качества воды и производственного контроля состава и свойств сточных вод</t>
  </si>
  <si>
    <t>1.1.6.6</t>
  </si>
  <si>
    <t>расходы на аварийно-диспетчерское обслуживание</t>
  </si>
  <si>
    <t>Сбытовые расходы гарантирующей организации</t>
  </si>
  <si>
    <t>резерв по сомнительным долгам гарантирующей организации</t>
  </si>
  <si>
    <t>Неподконтрольные расходы</t>
  </si>
  <si>
    <t>единица измерения</t>
  </si>
  <si>
    <t>2017 г</t>
  </si>
  <si>
    <t>2018г</t>
  </si>
  <si>
    <t>2019г</t>
  </si>
  <si>
    <t>ожидаем.</t>
  </si>
  <si>
    <t>Расходы на оплату товаров (услуг, работ) приобретаемых у других организаций</t>
  </si>
  <si>
    <t>Расходы на тепловую энергию</t>
  </si>
  <si>
    <t>Расходы на теплоноситель</t>
  </si>
  <si>
    <t>Расходы транспортировку воды</t>
  </si>
  <si>
    <t>Расходы на покупку воды</t>
  </si>
  <si>
    <t>Услуги  по холодному водоснабжению</t>
  </si>
  <si>
    <t>Услуги по транспортировке холодной воды</t>
  </si>
  <si>
    <t>2.7</t>
  </si>
  <si>
    <t>Услуги по горячему водоснабжению</t>
  </si>
  <si>
    <t>2.8</t>
  </si>
  <si>
    <t>Услуги по приготовлению воды на нужды горячего водоснабжения</t>
  </si>
  <si>
    <t>2.9</t>
  </si>
  <si>
    <t>Услуги по транспортировке горячей воды</t>
  </si>
  <si>
    <t>2.10</t>
  </si>
  <si>
    <t>Услуги по водоотведению</t>
  </si>
  <si>
    <t>Услуги по транспортировке сточных вод</t>
  </si>
  <si>
    <t>Налоги и сборы</t>
  </si>
  <si>
    <t>Налог на  имущество организаций</t>
  </si>
  <si>
    <t>Земельный налог и арендная плата за землю</t>
  </si>
  <si>
    <t>Водный налог</t>
  </si>
  <si>
    <t>Плата за пользование водным объектом</t>
  </si>
  <si>
    <t>3.8</t>
  </si>
  <si>
    <t>Прочие налоги и сборы</t>
  </si>
  <si>
    <t>Арендная  и концессионная плата,лизинговые платежи</t>
  </si>
  <si>
    <t>Резерв по сомнительным долгам гарантирующей организации</t>
  </si>
  <si>
    <t>Экономия расходов</t>
  </si>
  <si>
    <t>Расходы на обслуживание бесхозяйных сетей</t>
  </si>
  <si>
    <t>Расходы на компенсацию экономически обоснованных расходов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</si>
  <si>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</si>
  <si>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</si>
  <si>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</si>
  <si>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Расчет тарифа  методом индексации</t>
  </si>
  <si>
    <t>2017 год</t>
  </si>
  <si>
    <t>2018 год</t>
  </si>
  <si>
    <t>2019год</t>
  </si>
  <si>
    <t>текущие расходы</t>
  </si>
  <si>
    <t>операционные расходы</t>
  </si>
  <si>
    <t>расходы на эл.энергию</t>
  </si>
  <si>
    <t>неподконтрольные расходы</t>
  </si>
  <si>
    <t>амортизация</t>
  </si>
  <si>
    <t>нормативная прибыль</t>
  </si>
  <si>
    <t>норматив  прибыли</t>
  </si>
  <si>
    <t>8.</t>
  </si>
  <si>
    <t>итого НВВ для расчета</t>
  </si>
  <si>
    <t>баланс водоотведения</t>
  </si>
  <si>
    <t>ед.изм</t>
  </si>
  <si>
    <t>прием сточных вод</t>
  </si>
  <si>
    <t>Объем сточных вод принятых у абонентов</t>
  </si>
  <si>
    <t>тыс.м3</t>
  </si>
  <si>
    <t>в пределах норматива по объему</t>
  </si>
  <si>
    <t>сверх норматива по объему</t>
  </si>
  <si>
    <t>По категориям сточных вод:</t>
  </si>
  <si>
    <t>жидких бытовых отходов</t>
  </si>
  <si>
    <t>повехностных сточных вод</t>
  </si>
  <si>
    <t>от абонентов,которым установлены тарифы</t>
  </si>
  <si>
    <t>1.2.2.2.</t>
  </si>
  <si>
    <t>от других абонентов</t>
  </si>
  <si>
    <t>у нормируемых абонентов</t>
  </si>
  <si>
    <t>у многоквартирных домов и приравненных к ним</t>
  </si>
  <si>
    <t>у прочих абонентов, в том числе:</t>
  </si>
  <si>
    <t>1.2.5.1</t>
  </si>
  <si>
    <t>категория абонентов 1</t>
  </si>
  <si>
    <t>1.2.5.2</t>
  </si>
  <si>
    <t>категория абонентов 2</t>
  </si>
  <si>
    <t>По абонентам</t>
  </si>
  <si>
    <t>от других организаций,осуществляющих водоотведение</t>
  </si>
  <si>
    <t>1.3.1.1</t>
  </si>
  <si>
    <t>организация 1</t>
  </si>
  <si>
    <t>1.3.1.2</t>
  </si>
  <si>
    <t>от собственных абонентов</t>
  </si>
  <si>
    <t>Неучтенный приток сточных вод</t>
  </si>
  <si>
    <t>1.4.1.</t>
  </si>
  <si>
    <t>организованный приток</t>
  </si>
  <si>
    <t>неорганизованный приток</t>
  </si>
  <si>
    <t>Объем транспортируемый сточных вод</t>
  </si>
  <si>
    <t>На собственные очистные сооружения</t>
  </si>
  <si>
    <t>Другим организациям</t>
  </si>
  <si>
    <t>Объем сточных вод,поступивших на очистные соорукжения</t>
  </si>
  <si>
    <t>Объем сточных вод,прошедших очистку</t>
  </si>
  <si>
    <t>Сбросы сточных вод в пределах нормативов и лимитов</t>
  </si>
  <si>
    <t>Объем обезвоженного осадка сточных вод</t>
  </si>
  <si>
    <t>Темп изменения объема отводных сточных вод</t>
  </si>
  <si>
    <t>Директор</t>
  </si>
  <si>
    <t>Королюк А.А.</t>
  </si>
  <si>
    <t>план 2016(9мес)</t>
  </si>
  <si>
    <t>Проект 2018 год</t>
  </si>
  <si>
    <t>Проект 2019 год</t>
  </si>
  <si>
    <t>2016год(мес)</t>
  </si>
  <si>
    <t>машинист КНС</t>
  </si>
  <si>
    <t>машинист БИО</t>
  </si>
  <si>
    <t>начальник участка</t>
  </si>
  <si>
    <t>обходчик сети</t>
  </si>
  <si>
    <t>численность</t>
  </si>
  <si>
    <t>средняя заработная плата</t>
  </si>
  <si>
    <t xml:space="preserve">протяженнось сетей 102км </t>
  </si>
  <si>
    <t>мастер</t>
  </si>
  <si>
    <t>2016(9мес)</t>
  </si>
  <si>
    <t>гл.инженер</t>
  </si>
  <si>
    <t>гл.бухгалтер</t>
  </si>
  <si>
    <t>бухгалтер</t>
  </si>
  <si>
    <t>Кадровик</t>
  </si>
  <si>
    <t>Инженер по охране  труда</t>
  </si>
  <si>
    <t>Экономист</t>
  </si>
  <si>
    <t>договор на бух.учет, кадровый учет, юридич.услуги.</t>
  </si>
  <si>
    <t>2016(9 мес)</t>
  </si>
  <si>
    <t>Проект 2019год</t>
  </si>
  <si>
    <t>"Крот"</t>
  </si>
  <si>
    <t>ДТ</t>
  </si>
  <si>
    <t>норма расх.</t>
  </si>
  <si>
    <t>расход на год</t>
  </si>
  <si>
    <t>бочка</t>
  </si>
  <si>
    <t>А92</t>
  </si>
  <si>
    <t>Вид ГСМ 1- АИ-92</t>
  </si>
  <si>
    <t>Суммарные затраты</t>
  </si>
  <si>
    <t>Вид ГСМ -ДТ</t>
  </si>
  <si>
    <t>Аренда автомобилей</t>
  </si>
  <si>
    <t>эксков.</t>
  </si>
  <si>
    <t>кг</t>
  </si>
  <si>
    <t>Вид реагентов Оксидол</t>
  </si>
  <si>
    <t>эл.лампочки ртутные</t>
  </si>
  <si>
    <t>сетка рабица</t>
  </si>
  <si>
    <t>суммарные затраты</t>
  </si>
  <si>
    <t>проволока для прочистки</t>
  </si>
  <si>
    <t>расход</t>
  </si>
  <si>
    <t>тыс.кВт-ч</t>
  </si>
  <si>
    <t>Поставщик ОАО "Янтарьэнергосбыт"</t>
  </si>
  <si>
    <t>Поставщик ОАО "ОКОС"</t>
  </si>
  <si>
    <t>замена участка бытовой канализации 1й Ж\д</t>
  </si>
  <si>
    <t>оценочная  стоимость КНС</t>
  </si>
  <si>
    <t>8296478рублей</t>
  </si>
  <si>
    <t>Деятельность без тарифа</t>
  </si>
  <si>
    <t>Проект  2018 год</t>
  </si>
  <si>
    <t>Проект  2019 год</t>
  </si>
  <si>
    <t>Проект  2019год</t>
  </si>
  <si>
    <t>ремонт колодцев</t>
  </si>
  <si>
    <t>ремонт ограждений</t>
  </si>
  <si>
    <t>охрана труда</t>
  </si>
  <si>
    <t>МУП "Служба заказчика г.Зеленоградска"</t>
  </si>
  <si>
    <t>ИЦП-4%</t>
  </si>
  <si>
    <t xml:space="preserve">Директор </t>
  </si>
  <si>
    <t>Королюк А.А</t>
  </si>
  <si>
    <t>Королюе А.А.</t>
  </si>
  <si>
    <t xml:space="preserve">                     метод индексации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</si>
</sst>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"/>
    <numFmt numFmtId="167" formatCode="0.0000"/>
    <numFmt numFmtId="168" formatCode="0.000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1" fillId="2" borderId="8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2" borderId="14" xfId="0" applyFill="1" applyBorder="1"/>
    <xf numFmtId="49" fontId="1" fillId="2" borderId="10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5" xfId="0" applyFill="1" applyBorder="1"/>
    <xf numFmtId="0" fontId="0" fillId="0" borderId="1" xfId="0" applyFill="1" applyBorder="1"/>
    <xf numFmtId="0" fontId="0" fillId="0" borderId="2" xfId="0" applyFill="1" applyBorder="1"/>
    <xf numFmtId="49" fontId="1" fillId="3" borderId="8" xfId="0" applyNumberFormat="1" applyFont="1" applyFill="1" applyBorder="1"/>
    <xf numFmtId="0" fontId="1" fillId="3" borderId="14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49" fontId="1" fillId="2" borderId="3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49" fontId="0" fillId="2" borderId="15" xfId="0" applyNumberFormat="1" applyFill="1" applyBorder="1"/>
    <xf numFmtId="0" fontId="0" fillId="2" borderId="15" xfId="0" applyFill="1" applyBorder="1" applyAlignment="1">
      <alignment vertical="center" wrapText="1"/>
    </xf>
    <xf numFmtId="0" fontId="0" fillId="2" borderId="15" xfId="0" applyFill="1" applyBorder="1"/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2" borderId="24" xfId="0" applyFill="1" applyBorder="1"/>
    <xf numFmtId="0" fontId="0" fillId="2" borderId="23" xfId="0" applyFill="1" applyBorder="1"/>
    <xf numFmtId="0" fontId="1" fillId="2" borderId="23" xfId="0" applyFont="1" applyFill="1" applyBorder="1"/>
    <xf numFmtId="0" fontId="0" fillId="2" borderId="21" xfId="0" applyFill="1" applyBorder="1"/>
    <xf numFmtId="0" fontId="1" fillId="3" borderId="4" xfId="0" applyFont="1" applyFill="1" applyBorder="1"/>
    <xf numFmtId="0" fontId="1" fillId="2" borderId="15" xfId="0" applyFont="1" applyFill="1" applyBorder="1"/>
    <xf numFmtId="0" fontId="1" fillId="0" borderId="4" xfId="0" applyFon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/>
    <xf numFmtId="49" fontId="1" fillId="0" borderId="0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1" fillId="0" borderId="3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49" fontId="0" fillId="4" borderId="1" xfId="0" applyNumberFormat="1" applyFill="1" applyBorder="1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49" fontId="0" fillId="5" borderId="1" xfId="0" applyNumberFormat="1" applyFill="1" applyBorder="1"/>
    <xf numFmtId="49" fontId="0" fillId="6" borderId="1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/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vertical="center" wrapText="1"/>
    </xf>
    <xf numFmtId="49" fontId="1" fillId="0" borderId="1" xfId="0" applyNumberFormat="1" applyFont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49" fontId="1" fillId="6" borderId="8" xfId="0" applyNumberFormat="1" applyFont="1" applyFill="1" applyBorder="1"/>
    <xf numFmtId="0" fontId="1" fillId="6" borderId="14" xfId="0" applyFont="1" applyFill="1" applyBorder="1"/>
    <xf numFmtId="0" fontId="1" fillId="6" borderId="4" xfId="0" applyFont="1" applyFill="1" applyBorder="1"/>
    <xf numFmtId="0" fontId="1" fillId="6" borderId="8" xfId="0" applyFont="1" applyFill="1" applyBorder="1"/>
    <xf numFmtId="49" fontId="0" fillId="6" borderId="8" xfId="0" applyNumberFormat="1" applyFill="1" applyBorder="1"/>
    <xf numFmtId="0" fontId="0" fillId="6" borderId="14" xfId="0" applyFill="1" applyBorder="1"/>
    <xf numFmtId="0" fontId="0" fillId="6" borderId="9" xfId="0" applyFill="1" applyBorder="1"/>
    <xf numFmtId="49" fontId="1" fillId="2" borderId="1" xfId="0" applyNumberFormat="1" applyFont="1" applyFill="1" applyBorder="1"/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49" fontId="0" fillId="7" borderId="1" xfId="0" applyNumberFormat="1" applyFill="1" applyBorder="1"/>
    <xf numFmtId="0" fontId="0" fillId="7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0" fontId="0" fillId="6" borderId="10" xfId="0" applyFill="1" applyBorder="1"/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/>
    </xf>
    <xf numFmtId="49" fontId="0" fillId="0" borderId="0" xfId="0" applyNumberFormat="1" applyAlignment="1"/>
    <xf numFmtId="49" fontId="0" fillId="0" borderId="1" xfId="0" applyNumberFormat="1" applyBorder="1" applyAlignment="1"/>
    <xf numFmtId="49" fontId="1" fillId="2" borderId="1" xfId="0" applyNumberFormat="1" applyFont="1" applyFill="1" applyBorder="1" applyAlignment="1">
      <alignment vertical="center" wrapText="1"/>
    </xf>
    <xf numFmtId="49" fontId="0" fillId="0" borderId="2" xfId="0" applyNumberFormat="1" applyBorder="1" applyAlignment="1"/>
    <xf numFmtId="49" fontId="0" fillId="6" borderId="8" xfId="0" applyNumberFormat="1" applyFill="1" applyBorder="1" applyAlignment="1"/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vertical="center" wrapText="1"/>
    </xf>
    <xf numFmtId="0" fontId="0" fillId="6" borderId="8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 wrapText="1"/>
    </xf>
    <xf numFmtId="0" fontId="1" fillId="0" borderId="2" xfId="0" applyFont="1" applyFill="1" applyBorder="1"/>
    <xf numFmtId="49" fontId="0" fillId="0" borderId="0" xfId="0" applyNumberFormat="1"/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49" fontId="1" fillId="6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/>
    <xf numFmtId="2" fontId="0" fillId="6" borderId="1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 wrapText="1"/>
    </xf>
    <xf numFmtId="2" fontId="0" fillId="6" borderId="1" xfId="0" applyNumberFormat="1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center"/>
    </xf>
    <xf numFmtId="0" fontId="11" fillId="9" borderId="0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wrapText="1"/>
    </xf>
    <xf numFmtId="0" fontId="11" fillId="10" borderId="32" xfId="0" applyFont="1" applyFill="1" applyBorder="1" applyAlignment="1">
      <alignment wrapText="1"/>
    </xf>
    <xf numFmtId="0" fontId="11" fillId="11" borderId="32" xfId="0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0" borderId="8" xfId="0" applyBorder="1"/>
    <xf numFmtId="0" fontId="0" fillId="0" borderId="14" xfId="0" applyBorder="1"/>
    <xf numFmtId="0" fontId="0" fillId="0" borderId="4" xfId="0" applyBorder="1"/>
    <xf numFmtId="0" fontId="1" fillId="0" borderId="14" xfId="0" applyFont="1" applyBorder="1"/>
    <xf numFmtId="0" fontId="0" fillId="0" borderId="33" xfId="0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49" fontId="1" fillId="7" borderId="40" xfId="0" applyNumberFormat="1" applyFont="1" applyFill="1" applyBorder="1" applyAlignment="1">
      <alignment horizontal="left" vertical="center" wrapText="1"/>
    </xf>
    <xf numFmtId="0" fontId="0" fillId="7" borderId="40" xfId="0" applyFill="1" applyBorder="1" applyAlignment="1">
      <alignment horizontal="center" vertical="center" wrapText="1"/>
    </xf>
    <xf numFmtId="49" fontId="1" fillId="7" borderId="43" xfId="0" applyNumberFormat="1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49" fontId="0" fillId="0" borderId="37" xfId="0" applyNumberForma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Border="1"/>
    <xf numFmtId="0" fontId="0" fillId="0" borderId="15" xfId="0" applyBorder="1" applyAlignment="1">
      <alignment vertical="center" wrapText="1"/>
    </xf>
    <xf numFmtId="0" fontId="1" fillId="0" borderId="15" xfId="0" applyFont="1" applyFill="1" applyBorder="1"/>
    <xf numFmtId="0" fontId="0" fillId="0" borderId="1" xfId="0" applyBorder="1" applyAlignment="1">
      <alignment horizontal="center" wrapText="1"/>
    </xf>
    <xf numFmtId="49" fontId="1" fillId="2" borderId="8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0" fontId="1" fillId="0" borderId="1" xfId="0" applyNumberFormat="1" applyFont="1" applyFill="1" applyBorder="1"/>
    <xf numFmtId="49" fontId="1" fillId="2" borderId="10" xfId="0" applyNumberFormat="1" applyFont="1" applyFill="1" applyBorder="1"/>
    <xf numFmtId="0" fontId="1" fillId="2" borderId="16" xfId="0" applyFont="1" applyFill="1" applyBorder="1" applyAlignment="1">
      <alignment horizontal="center"/>
    </xf>
    <xf numFmtId="0" fontId="1" fillId="7" borderId="30" xfId="0" applyFont="1" applyFill="1" applyBorder="1"/>
    <xf numFmtId="49" fontId="1" fillId="7" borderId="2" xfId="0" applyNumberFormat="1" applyFont="1" applyFill="1" applyBorder="1" applyAlignment="1">
      <alignment vertical="center" wrapText="1"/>
    </xf>
    <xf numFmtId="49" fontId="0" fillId="7" borderId="34" xfId="0" applyNumberFormat="1" applyFill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1" fillId="7" borderId="40" xfId="0" applyNumberFormat="1" applyFont="1" applyFill="1" applyBorder="1" applyAlignment="1">
      <alignment vertical="center" wrapText="1"/>
    </xf>
    <xf numFmtId="0" fontId="1" fillId="7" borderId="42" xfId="0" applyFont="1" applyFill="1" applyBorder="1"/>
    <xf numFmtId="49" fontId="1" fillId="7" borderId="15" xfId="0" applyNumberFormat="1" applyFont="1" applyFill="1" applyBorder="1" applyAlignment="1">
      <alignment vertical="center" wrapText="1"/>
    </xf>
    <xf numFmtId="0" fontId="3" fillId="7" borderId="4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8" xfId="0" applyNumberFormat="1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9" fontId="0" fillId="0" borderId="8" xfId="0" applyNumberFormat="1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34" xfId="0" applyBorder="1"/>
    <xf numFmtId="0" fontId="1" fillId="0" borderId="34" xfId="0" applyFont="1" applyBorder="1"/>
    <xf numFmtId="0" fontId="0" fillId="0" borderId="34" xfId="0" applyBorder="1" applyAlignment="1">
      <alignment horizontal="center"/>
    </xf>
    <xf numFmtId="10" fontId="0" fillId="0" borderId="34" xfId="0" applyNumberFormat="1" applyBorder="1"/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/>
    <xf numFmtId="0" fontId="2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3" xfId="0" applyNumberFormat="1" applyFill="1" applyBorder="1"/>
    <xf numFmtId="0" fontId="2" fillId="0" borderId="3" xfId="0" applyFont="1" applyFill="1" applyBorder="1" applyAlignment="1">
      <alignment horizontal="left" vertical="center" wrapText="1"/>
    </xf>
    <xf numFmtId="49" fontId="1" fillId="7" borderId="40" xfId="0" applyNumberFormat="1" applyFont="1" applyFill="1" applyBorder="1"/>
    <xf numFmtId="0" fontId="3" fillId="7" borderId="15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9" fontId="1" fillId="7" borderId="34" xfId="0" applyNumberFormat="1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49" fontId="1" fillId="7" borderId="15" xfId="0" applyNumberFormat="1" applyFont="1" applyFill="1" applyBorder="1"/>
    <xf numFmtId="0" fontId="1" fillId="7" borderId="15" xfId="0" applyFont="1" applyFill="1" applyBorder="1" applyAlignment="1">
      <alignment horizontal="center"/>
    </xf>
    <xf numFmtId="0" fontId="3" fillId="7" borderId="40" xfId="0" applyFont="1" applyFill="1" applyBorder="1"/>
    <xf numFmtId="0" fontId="3" fillId="7" borderId="40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vertical="center" wrapText="1"/>
    </xf>
    <xf numFmtId="0" fontId="3" fillId="7" borderId="34" xfId="0" applyFont="1" applyFill="1" applyBorder="1" applyAlignment="1">
      <alignment vertical="center" wrapText="1"/>
    </xf>
    <xf numFmtId="0" fontId="1" fillId="7" borderId="34" xfId="0" applyFont="1" applyFill="1" applyBorder="1"/>
    <xf numFmtId="0" fontId="1" fillId="7" borderId="36" xfId="0" applyFont="1" applyFill="1" applyBorder="1"/>
    <xf numFmtId="0" fontId="1" fillId="7" borderId="40" xfId="0" applyFont="1" applyFill="1" applyBorder="1"/>
    <xf numFmtId="49" fontId="1" fillId="7" borderId="40" xfId="0" applyNumberFormat="1" applyFont="1" applyFill="1" applyBorder="1" applyAlignment="1">
      <alignment vertical="center"/>
    </xf>
    <xf numFmtId="49" fontId="3" fillId="7" borderId="40" xfId="0" applyNumberFormat="1" applyFont="1" applyFill="1" applyBorder="1" applyAlignment="1">
      <alignment vertical="center" wrapText="1"/>
    </xf>
    <xf numFmtId="0" fontId="1" fillId="7" borderId="4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5" xfId="0" applyFont="1" applyFill="1" applyBorder="1"/>
    <xf numFmtId="0" fontId="1" fillId="7" borderId="19" xfId="0" applyFont="1" applyFill="1" applyBorder="1"/>
    <xf numFmtId="0" fontId="1" fillId="7" borderId="34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0" fontId="0" fillId="0" borderId="0" xfId="0" applyNumberFormat="1" applyBorder="1"/>
    <xf numFmtId="49" fontId="3" fillId="7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47" xfId="0" applyFont="1" applyFill="1" applyBorder="1"/>
    <xf numFmtId="0" fontId="1" fillId="7" borderId="46" xfId="0" applyFont="1" applyFill="1" applyBorder="1"/>
    <xf numFmtId="0" fontId="1" fillId="7" borderId="48" xfId="0" applyFont="1" applyFill="1" applyBorder="1"/>
    <xf numFmtId="0" fontId="0" fillId="0" borderId="12" xfId="0" applyFill="1" applyBorder="1"/>
    <xf numFmtId="0" fontId="0" fillId="0" borderId="12" xfId="0" applyBorder="1"/>
    <xf numFmtId="10" fontId="0" fillId="0" borderId="49" xfId="0" applyNumberFormat="1" applyBorder="1"/>
    <xf numFmtId="0" fontId="0" fillId="0" borderId="1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35" xfId="0" applyNumberFormat="1" applyBorder="1"/>
    <xf numFmtId="0" fontId="1" fillId="3" borderId="12" xfId="0" applyFont="1" applyFill="1" applyBorder="1"/>
    <xf numFmtId="0" fontId="1" fillId="6" borderId="9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/>
    </xf>
    <xf numFmtId="0" fontId="0" fillId="13" borderId="1" xfId="0" applyFill="1" applyBorder="1"/>
    <xf numFmtId="0" fontId="0" fillId="13" borderId="24" xfId="0" applyFill="1" applyBorder="1"/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49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/>
    <xf numFmtId="0" fontId="0" fillId="0" borderId="1" xfId="0" applyFill="1" applyBorder="1" applyAlignment="1">
      <alignment wrapText="1"/>
    </xf>
    <xf numFmtId="49" fontId="1" fillId="0" borderId="1" xfId="0" applyNumberFormat="1" applyFont="1" applyFill="1" applyBorder="1"/>
    <xf numFmtId="49" fontId="0" fillId="13" borderId="1" xfId="0" applyNumberFormat="1" applyFill="1" applyBorder="1"/>
    <xf numFmtId="0" fontId="0" fillId="13" borderId="1" xfId="0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4" borderId="1" xfId="0" applyFill="1" applyBorder="1"/>
    <xf numFmtId="0" fontId="0" fillId="14" borderId="24" xfId="0" applyFill="1" applyBorder="1"/>
    <xf numFmtId="49" fontId="12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Border="1"/>
    <xf numFmtId="2" fontId="0" fillId="0" borderId="24" xfId="0" applyNumberFormat="1" applyBorder="1"/>
    <xf numFmtId="2" fontId="0" fillId="0" borderId="2" xfId="0" applyNumberFormat="1" applyBorder="1"/>
    <xf numFmtId="2" fontId="0" fillId="0" borderId="25" xfId="0" applyNumberFormat="1" applyBorder="1"/>
    <xf numFmtId="49" fontId="0" fillId="0" borderId="2" xfId="0" applyNumberFormat="1" applyFont="1" applyBorder="1"/>
    <xf numFmtId="0" fontId="0" fillId="0" borderId="2" xfId="0" applyBorder="1" applyAlignment="1">
      <alignment wrapText="1"/>
    </xf>
    <xf numFmtId="49" fontId="0" fillId="7" borderId="10" xfId="0" applyNumberFormat="1" applyFont="1" applyFill="1" applyBorder="1"/>
    <xf numFmtId="0" fontId="1" fillId="7" borderId="14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/>
    </xf>
    <xf numFmtId="2" fontId="1" fillId="7" borderId="14" xfId="0" applyNumberFormat="1" applyFont="1" applyFill="1" applyBorder="1"/>
    <xf numFmtId="49" fontId="0" fillId="0" borderId="15" xfId="0" applyNumberFormat="1" applyFont="1" applyBorder="1"/>
    <xf numFmtId="0" fontId="0" fillId="0" borderId="15" xfId="0" applyBorder="1" applyAlignment="1">
      <alignment horizontal="center" wrapText="1"/>
    </xf>
    <xf numFmtId="10" fontId="0" fillId="0" borderId="15" xfId="0" applyNumberFormat="1" applyBorder="1" applyAlignment="1">
      <alignment horizontal="center"/>
    </xf>
    <xf numFmtId="10" fontId="0" fillId="0" borderId="15" xfId="0" applyNumberFormat="1" applyBorder="1"/>
    <xf numFmtId="49" fontId="1" fillId="7" borderId="8" xfId="0" applyNumberFormat="1" applyFont="1" applyFill="1" applyBorder="1"/>
    <xf numFmtId="0" fontId="0" fillId="0" borderId="15" xfId="0" applyBorder="1" applyAlignment="1">
      <alignment horizontal="center"/>
    </xf>
    <xf numFmtId="2" fontId="0" fillId="0" borderId="15" xfId="0" applyNumberFormat="1" applyBorder="1"/>
    <xf numFmtId="49" fontId="12" fillId="4" borderId="8" xfId="0" applyNumberFormat="1" applyFont="1" applyFill="1" applyBorder="1"/>
    <xf numFmtId="0" fontId="12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49" fontId="0" fillId="0" borderId="3" xfId="0" applyNumberFormat="1" applyFont="1" applyBorder="1"/>
    <xf numFmtId="0" fontId="0" fillId="0" borderId="3" xfId="0" applyFont="1" applyBorder="1"/>
    <xf numFmtId="0" fontId="1" fillId="7" borderId="14" xfId="0" applyFont="1" applyFill="1" applyBorder="1" applyAlignment="1">
      <alignment wrapText="1"/>
    </xf>
    <xf numFmtId="0" fontId="1" fillId="7" borderId="14" xfId="0" applyFont="1" applyFill="1" applyBorder="1"/>
    <xf numFmtId="49" fontId="1" fillId="0" borderId="15" xfId="0" applyNumberFormat="1" applyFont="1" applyBorder="1"/>
    <xf numFmtId="10" fontId="1" fillId="0" borderId="15" xfId="0" applyNumberFormat="1" applyFont="1" applyBorder="1"/>
    <xf numFmtId="0" fontId="1" fillId="0" borderId="15" xfId="0" applyFont="1" applyBorder="1"/>
    <xf numFmtId="49" fontId="1" fillId="14" borderId="8" xfId="0" applyNumberFormat="1" applyFont="1" applyFill="1" applyBorder="1"/>
    <xf numFmtId="0" fontId="1" fillId="14" borderId="14" xfId="0" applyFont="1" applyFill="1" applyBorder="1"/>
    <xf numFmtId="0" fontId="0" fillId="14" borderId="14" xfId="0" applyFill="1" applyBorder="1" applyAlignment="1">
      <alignment horizontal="center"/>
    </xf>
    <xf numFmtId="0" fontId="0" fillId="14" borderId="14" xfId="0" applyFill="1" applyBorder="1"/>
    <xf numFmtId="49" fontId="12" fillId="2" borderId="3" xfId="0" applyNumberFormat="1" applyFont="1" applyFill="1" applyBorder="1"/>
    <xf numFmtId="0" fontId="12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49" fontId="0" fillId="7" borderId="53" xfId="0" applyNumberFormat="1" applyFont="1" applyFill="1" applyBorder="1"/>
    <xf numFmtId="0" fontId="1" fillId="7" borderId="50" xfId="0" applyFont="1" applyFill="1" applyBorder="1" applyAlignment="1">
      <alignment wrapText="1"/>
    </xf>
    <xf numFmtId="0" fontId="1" fillId="7" borderId="50" xfId="0" applyFont="1" applyFill="1" applyBorder="1" applyAlignment="1">
      <alignment horizontal="center"/>
    </xf>
    <xf numFmtId="2" fontId="1" fillId="7" borderId="50" xfId="0" applyNumberFormat="1" applyFont="1" applyFill="1" applyBorder="1"/>
    <xf numFmtId="10" fontId="1" fillId="0" borderId="15" xfId="0" applyNumberFormat="1" applyFont="1" applyFill="1" applyBorder="1"/>
    <xf numFmtId="0" fontId="1" fillId="7" borderId="22" xfId="0" applyFont="1" applyFill="1" applyBorder="1" applyAlignment="1">
      <alignment horizontal="center"/>
    </xf>
    <xf numFmtId="2" fontId="1" fillId="7" borderId="8" xfId="0" applyNumberFormat="1" applyFont="1" applyFill="1" applyBorder="1"/>
    <xf numFmtId="2" fontId="1" fillId="0" borderId="15" xfId="0" applyNumberFormat="1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/>
    <xf numFmtId="49" fontId="1" fillId="0" borderId="17" xfId="0" applyNumberFormat="1" applyFont="1" applyBorder="1"/>
    <xf numFmtId="0" fontId="0" fillId="0" borderId="18" xfId="0" applyBorder="1" applyAlignment="1">
      <alignment horizontal="center" wrapText="1"/>
    </xf>
    <xf numFmtId="10" fontId="0" fillId="0" borderId="18" xfId="0" applyNumberFormat="1" applyBorder="1" applyAlignment="1">
      <alignment horizontal="center"/>
    </xf>
    <xf numFmtId="10" fontId="1" fillId="0" borderId="18" xfId="0" applyNumberFormat="1" applyFont="1" applyFill="1" applyBorder="1"/>
    <xf numFmtId="49" fontId="1" fillId="0" borderId="53" xfId="0" applyNumberFormat="1" applyFont="1" applyBorder="1"/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1" fillId="0" borderId="50" xfId="0" applyFont="1" applyFill="1" applyBorder="1"/>
    <xf numFmtId="0" fontId="6" fillId="2" borderId="20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7" borderId="55" xfId="0" applyFont="1" applyFill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 wrapText="1"/>
    </xf>
    <xf numFmtId="0" fontId="1" fillId="7" borderId="55" xfId="0" applyFont="1" applyFill="1" applyBorder="1"/>
    <xf numFmtId="0" fontId="3" fillId="7" borderId="5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7" borderId="57" xfId="0" applyFont="1" applyFill="1" applyBorder="1"/>
    <xf numFmtId="0" fontId="1" fillId="7" borderId="54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7" borderId="54" xfId="0" applyFont="1" applyFill="1" applyBorder="1"/>
    <xf numFmtId="0" fontId="1" fillId="7" borderId="29" xfId="0" applyFont="1" applyFill="1" applyBorder="1"/>
    <xf numFmtId="0" fontId="1" fillId="7" borderId="6" xfId="0" applyFont="1" applyFill="1" applyBorder="1"/>
    <xf numFmtId="2" fontId="0" fillId="0" borderId="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61" xfId="0" applyNumberFormat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vertical="center" wrapText="1"/>
    </xf>
    <xf numFmtId="49" fontId="1" fillId="7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 wrapText="1"/>
    </xf>
    <xf numFmtId="0" fontId="13" fillId="0" borderId="43" xfId="0" applyFont="1" applyBorder="1" applyAlignment="1">
      <alignment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2" fontId="14" fillId="0" borderId="3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17" fillId="0" borderId="43" xfId="0" applyFont="1" applyFill="1" applyBorder="1" applyAlignment="1">
      <alignment horizontal="left" vertical="center" wrapText="1"/>
    </xf>
    <xf numFmtId="2" fontId="17" fillId="0" borderId="43" xfId="0" applyNumberFormat="1" applyFont="1" applyBorder="1" applyAlignment="1">
      <alignment horizontal="center" vertical="center" wrapText="1"/>
    </xf>
    <xf numFmtId="164" fontId="16" fillId="2" borderId="40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 wrapText="1"/>
    </xf>
    <xf numFmtId="2" fontId="17" fillId="0" borderId="70" xfId="0" applyNumberFormat="1" applyFont="1" applyBorder="1" applyAlignment="1">
      <alignment horizontal="center" vertical="center" wrapText="1"/>
    </xf>
    <xf numFmtId="0" fontId="14" fillId="0" borderId="71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0" fillId="2" borderId="40" xfId="0" applyFill="1" applyBorder="1"/>
    <xf numFmtId="0" fontId="3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0" xfId="0" applyBorder="1"/>
    <xf numFmtId="0" fontId="1" fillId="2" borderId="1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7" borderId="18" xfId="0" applyFont="1" applyFill="1" applyBorder="1" applyAlignment="1">
      <alignment horizontal="center"/>
    </xf>
    <xf numFmtId="49" fontId="1" fillId="7" borderId="72" xfId="0" applyNumberFormat="1" applyFont="1" applyFill="1" applyBorder="1" applyAlignment="1">
      <alignment horizontal="lef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left"/>
    </xf>
    <xf numFmtId="0" fontId="0" fillId="0" borderId="37" xfId="0" applyBorder="1"/>
    <xf numFmtId="0" fontId="3" fillId="0" borderId="3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 wrapText="1"/>
    </xf>
    <xf numFmtId="2" fontId="0" fillId="0" borderId="4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0" fontId="0" fillId="0" borderId="1" xfId="0" applyNumberFormat="1" applyBorder="1"/>
    <xf numFmtId="0" fontId="1" fillId="0" borderId="0" xfId="0" applyFont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left"/>
    </xf>
    <xf numFmtId="0" fontId="1" fillId="2" borderId="50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6" borderId="14" xfId="0" applyFill="1" applyBorder="1" applyAlignment="1">
      <alignment vertical="center" wrapText="1"/>
    </xf>
    <xf numFmtId="164" fontId="0" fillId="6" borderId="14" xfId="0" applyNumberFormat="1" applyFill="1" applyBorder="1"/>
    <xf numFmtId="0" fontId="18" fillId="0" borderId="0" xfId="0" applyFont="1"/>
    <xf numFmtId="2" fontId="0" fillId="0" borderId="1" xfId="0" applyNumberForma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left" vertical="center" wrapText="1"/>
    </xf>
    <xf numFmtId="2" fontId="3" fillId="7" borderId="40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9" fillId="0" borderId="0" xfId="0" applyFont="1"/>
    <xf numFmtId="49" fontId="9" fillId="0" borderId="0" xfId="0" applyNumberFormat="1" applyFont="1" applyBorder="1"/>
    <xf numFmtId="0" fontId="9" fillId="0" borderId="0" xfId="0" applyFont="1" applyBorder="1"/>
    <xf numFmtId="0" fontId="19" fillId="0" borderId="0" xfId="0" applyFont="1" applyFill="1" applyBorder="1"/>
    <xf numFmtId="0" fontId="13" fillId="0" borderId="51" xfId="0" applyFont="1" applyBorder="1" applyAlignment="1">
      <alignment horizontal="center" vertical="center" wrapText="1"/>
    </xf>
    <xf numFmtId="0" fontId="1" fillId="7" borderId="6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74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Fill="1" applyBorder="1"/>
    <xf numFmtId="49" fontId="22" fillId="0" borderId="0" xfId="0" applyNumberFormat="1" applyFont="1" applyBorder="1"/>
    <xf numFmtId="0" fontId="21" fillId="0" borderId="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/>
    <xf numFmtId="2" fontId="1" fillId="0" borderId="14" xfId="0" applyNumberFormat="1" applyFont="1" applyFill="1" applyBorder="1"/>
    <xf numFmtId="0" fontId="1" fillId="0" borderId="20" xfId="0" applyFont="1" applyBorder="1" applyAlignment="1">
      <alignment horizontal="center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10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5" fontId="0" fillId="5" borderId="1" xfId="0" applyNumberFormat="1" applyFill="1" applyBorder="1" applyAlignment="1">
      <alignment vertical="center" wrapText="1"/>
    </xf>
    <xf numFmtId="10" fontId="0" fillId="5" borderId="1" xfId="0" applyNumberFormat="1" applyFill="1" applyBorder="1" applyAlignment="1">
      <alignment vertical="center" wrapText="1"/>
    </xf>
    <xf numFmtId="2" fontId="0" fillId="5" borderId="1" xfId="0" applyNumberFormat="1" applyFill="1" applyBorder="1" applyAlignment="1">
      <alignment horizontal="right" vertical="center" wrapText="1"/>
    </xf>
    <xf numFmtId="2" fontId="17" fillId="0" borderId="37" xfId="0" applyNumberFormat="1" applyFont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2" fontId="0" fillId="2" borderId="40" xfId="0" applyNumberForma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3" fillId="0" borderId="0" xfId="0" applyFont="1"/>
    <xf numFmtId="0" fontId="0" fillId="7" borderId="41" xfId="0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3" fillId="7" borderId="41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7" borderId="35" xfId="0" applyFont="1" applyFill="1" applyBorder="1"/>
    <xf numFmtId="0" fontId="1" fillId="7" borderId="41" xfId="0" applyFont="1" applyFill="1" applyBorder="1"/>
    <xf numFmtId="0" fontId="1" fillId="7" borderId="75" xfId="0" applyFont="1" applyFill="1" applyBorder="1"/>
    <xf numFmtId="0" fontId="1" fillId="2" borderId="22" xfId="0" applyFont="1" applyFill="1" applyBorder="1"/>
    <xf numFmtId="0" fontId="1" fillId="2" borderId="76" xfId="0" applyFont="1" applyFill="1" applyBorder="1" applyAlignment="1">
      <alignment horizontal="center"/>
    </xf>
    <xf numFmtId="2" fontId="2" fillId="0" borderId="39" xfId="0" applyNumberFormat="1" applyFont="1" applyBorder="1" applyAlignment="1">
      <alignment horizontal="left" vertical="center" wrapText="1"/>
    </xf>
    <xf numFmtId="2" fontId="3" fillId="7" borderId="42" xfId="0" applyNumberFormat="1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left" vertical="center" wrapText="1"/>
    </xf>
    <xf numFmtId="2" fontId="2" fillId="0" borderId="60" xfId="0" applyNumberFormat="1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2" fontId="2" fillId="0" borderId="58" xfId="0" applyNumberFormat="1" applyFont="1" applyBorder="1" applyAlignment="1">
      <alignment horizontal="left" vertical="center" wrapText="1"/>
    </xf>
    <xf numFmtId="2" fontId="3" fillId="7" borderId="55" xfId="0" applyNumberFormat="1" applyFont="1" applyFill="1" applyBorder="1" applyAlignment="1">
      <alignment horizontal="left" vertical="center" wrapText="1"/>
    </xf>
    <xf numFmtId="2" fontId="2" fillId="0" borderId="56" xfId="0" applyNumberFormat="1" applyFont="1" applyFill="1" applyBorder="1" applyAlignment="1">
      <alignment horizontal="left" vertical="center" wrapText="1"/>
    </xf>
    <xf numFmtId="2" fontId="2" fillId="0" borderId="61" xfId="0" applyNumberFormat="1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/>
    </xf>
    <xf numFmtId="0" fontId="1" fillId="2" borderId="20" xfId="0" applyFont="1" applyFill="1" applyBorder="1"/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" fontId="1" fillId="7" borderId="3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left" vertical="center" wrapText="1"/>
    </xf>
    <xf numFmtId="49" fontId="3" fillId="7" borderId="3" xfId="0" applyNumberFormat="1" applyFont="1" applyFill="1" applyBorder="1" applyAlignment="1">
      <alignment horizontal="left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2" fontId="0" fillId="5" borderId="3" xfId="0" applyNumberFormat="1" applyFill="1" applyBorder="1" applyAlignment="1">
      <alignment horizontal="center"/>
    </xf>
    <xf numFmtId="2" fontId="0" fillId="5" borderId="37" xfId="0" applyNumberForma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2" fontId="0" fillId="5" borderId="3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2" fontId="3" fillId="5" borderId="40" xfId="0" applyNumberFormat="1" applyFont="1" applyFill="1" applyBorder="1" applyAlignment="1">
      <alignment horizontal="left" vertical="center" wrapText="1"/>
    </xf>
    <xf numFmtId="0" fontId="3" fillId="5" borderId="40" xfId="0" applyFont="1" applyFill="1" applyBorder="1" applyAlignment="1">
      <alignment horizontal="left" vertical="center" wrapText="1"/>
    </xf>
    <xf numFmtId="2" fontId="2" fillId="5" borderId="3" xfId="0" applyNumberFormat="1" applyFont="1" applyFill="1" applyBorder="1" applyAlignment="1">
      <alignment horizontal="left" vertical="center" wrapText="1"/>
    </xf>
    <xf numFmtId="2" fontId="2" fillId="5" borderId="2" xfId="0" applyNumberFormat="1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34" xfId="0" applyFont="1" applyFill="1" applyBorder="1"/>
    <xf numFmtId="0" fontId="1" fillId="5" borderId="40" xfId="0" applyFont="1" applyFill="1" applyBorder="1"/>
    <xf numFmtId="0" fontId="1" fillId="5" borderId="15" xfId="0" applyFont="1" applyFill="1" applyBorder="1"/>
    <xf numFmtId="0" fontId="1" fillId="5" borderId="14" xfId="0" applyFont="1" applyFill="1" applyBorder="1"/>
    <xf numFmtId="2" fontId="1" fillId="5" borderId="14" xfId="0" applyNumberFormat="1" applyFont="1" applyFill="1" applyBorder="1"/>
    <xf numFmtId="0" fontId="0" fillId="5" borderId="14" xfId="0" applyFill="1" applyBorder="1"/>
    <xf numFmtId="10" fontId="0" fillId="5" borderId="34" xfId="0" applyNumberFormat="1" applyFill="1" applyBorder="1"/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4" xfId="0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2" fontId="0" fillId="5" borderId="33" xfId="0" applyNumberFormat="1" applyFill="1" applyBorder="1" applyAlignment="1">
      <alignment horizontal="center"/>
    </xf>
    <xf numFmtId="2" fontId="0" fillId="5" borderId="39" xfId="0" applyNumberForma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74" xfId="0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0" fillId="5" borderId="33" xfId="0" applyNumberForma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2" fontId="2" fillId="5" borderId="39" xfId="0" applyNumberFormat="1" applyFont="1" applyFill="1" applyBorder="1" applyAlignment="1">
      <alignment horizontal="left" vertical="center" wrapText="1"/>
    </xf>
    <xf numFmtId="2" fontId="3" fillId="5" borderId="42" xfId="0" applyNumberFormat="1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center" vertical="center" wrapText="1"/>
    </xf>
    <xf numFmtId="2" fontId="2" fillId="5" borderId="33" xfId="0" applyNumberFormat="1" applyFont="1" applyFill="1" applyBorder="1" applyAlignment="1">
      <alignment horizontal="left" vertical="center" wrapText="1"/>
    </xf>
    <xf numFmtId="2" fontId="2" fillId="5" borderId="60" xfId="0" applyNumberFormat="1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30" xfId="0" applyFont="1" applyFill="1" applyBorder="1"/>
    <xf numFmtId="0" fontId="3" fillId="5" borderId="19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6" xfId="0" applyFont="1" applyFill="1" applyBorder="1"/>
    <xf numFmtId="0" fontId="1" fillId="5" borderId="42" xfId="0" applyFont="1" applyFill="1" applyBorder="1"/>
    <xf numFmtId="0" fontId="1" fillId="5" borderId="19" xfId="0" applyFont="1" applyFill="1" applyBorder="1"/>
    <xf numFmtId="0" fontId="1" fillId="5" borderId="6" xfId="0" applyFont="1" applyFill="1" applyBorder="1"/>
    <xf numFmtId="10" fontId="0" fillId="5" borderId="36" xfId="0" applyNumberFormat="1" applyFill="1" applyBorder="1"/>
    <xf numFmtId="2" fontId="2" fillId="5" borderId="37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/>
    </xf>
    <xf numFmtId="0" fontId="1" fillId="7" borderId="21" xfId="0" applyFont="1" applyFill="1" applyBorder="1"/>
    <xf numFmtId="2" fontId="1" fillId="0" borderId="22" xfId="0" applyNumberFormat="1" applyFont="1" applyFill="1" applyBorder="1"/>
    <xf numFmtId="0" fontId="0" fillId="0" borderId="16" xfId="0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1" fillId="7" borderId="49" xfId="0" applyFont="1" applyFill="1" applyBorder="1"/>
    <xf numFmtId="0" fontId="1" fillId="7" borderId="78" xfId="0" applyFont="1" applyFill="1" applyBorder="1"/>
    <xf numFmtId="0" fontId="1" fillId="7" borderId="79" xfId="0" applyFont="1" applyFill="1" applyBorder="1"/>
    <xf numFmtId="2" fontId="1" fillId="0" borderId="16" xfId="0" applyNumberFormat="1" applyFont="1" applyFill="1" applyBorder="1"/>
    <xf numFmtId="0" fontId="0" fillId="0" borderId="5" xfId="0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" fillId="7" borderId="80" xfId="0" applyFont="1" applyFill="1" applyBorder="1"/>
    <xf numFmtId="2" fontId="1" fillId="0" borderId="4" xfId="0" applyNumberFormat="1" applyFont="1" applyFill="1" applyBorder="1"/>
    <xf numFmtId="0" fontId="0" fillId="0" borderId="1" xfId="0" applyBorder="1" applyAlignment="1">
      <alignment horizontal="center"/>
    </xf>
    <xf numFmtId="0" fontId="0" fillId="17" borderId="1" xfId="0" applyFill="1" applyBorder="1" applyAlignment="1">
      <alignment horizontal="left"/>
    </xf>
    <xf numFmtId="0" fontId="0" fillId="17" borderId="1" xfId="0" applyFill="1" applyBorder="1"/>
    <xf numFmtId="2" fontId="0" fillId="17" borderId="1" xfId="0" applyNumberFormat="1" applyFill="1" applyBorder="1"/>
    <xf numFmtId="49" fontId="0" fillId="18" borderId="1" xfId="0" applyNumberFormat="1" applyFill="1" applyBorder="1" applyAlignment="1">
      <alignment horizontal="right"/>
    </xf>
    <xf numFmtId="0" fontId="0" fillId="18" borderId="1" xfId="0" applyFill="1" applyBorder="1"/>
    <xf numFmtId="2" fontId="0" fillId="18" borderId="1" xfId="0" applyNumberFormat="1" applyFill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2" fontId="6" fillId="3" borderId="1" xfId="0" applyNumberFormat="1" applyFont="1" applyFill="1" applyBorder="1"/>
    <xf numFmtId="165" fontId="0" fillId="0" borderId="1" xfId="0" applyNumberForma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5" fontId="0" fillId="3" borderId="1" xfId="0" applyNumberFormat="1" applyFill="1" applyBorder="1"/>
    <xf numFmtId="0" fontId="0" fillId="16" borderId="1" xfId="0" applyFill="1" applyBorder="1" applyAlignment="1">
      <alignment horizontal="left"/>
    </xf>
    <xf numFmtId="0" fontId="0" fillId="16" borderId="1" xfId="0" applyFill="1" applyBorder="1"/>
    <xf numFmtId="2" fontId="0" fillId="16" borderId="1" xfId="0" applyNumberFormat="1" applyFill="1" applyBorder="1"/>
    <xf numFmtId="0" fontId="0" fillId="0" borderId="0" xfId="0" applyFill="1" applyBorder="1" applyAlignment="1">
      <alignment wrapText="1"/>
    </xf>
    <xf numFmtId="164" fontId="0" fillId="0" borderId="1" xfId="0" applyNumberFormat="1" applyBorder="1"/>
    <xf numFmtId="0" fontId="0" fillId="0" borderId="2" xfId="0" applyBorder="1" applyAlignment="1">
      <alignment horizontal="center"/>
    </xf>
    <xf numFmtId="167" fontId="1" fillId="0" borderId="1" xfId="0" applyNumberFormat="1" applyFont="1" applyBorder="1"/>
    <xf numFmtId="2" fontId="1" fillId="0" borderId="1" xfId="0" applyNumberFormat="1" applyFont="1" applyBorder="1"/>
    <xf numFmtId="2" fontId="1" fillId="3" borderId="4" xfId="0" applyNumberFormat="1" applyFont="1" applyFill="1" applyBorder="1"/>
    <xf numFmtId="2" fontId="1" fillId="6" borderId="4" xfId="0" applyNumberFormat="1" applyFont="1" applyFill="1" applyBorder="1"/>
    <xf numFmtId="2" fontId="0" fillId="2" borderId="21" xfId="0" applyNumberFormat="1" applyFill="1" applyBorder="1"/>
    <xf numFmtId="167" fontId="0" fillId="5" borderId="1" xfId="0" applyNumberFormat="1" applyFill="1" applyBorder="1"/>
    <xf numFmtId="168" fontId="0" fillId="7" borderId="1" xfId="0" applyNumberFormat="1" applyFill="1" applyBorder="1"/>
    <xf numFmtId="167" fontId="1" fillId="2" borderId="1" xfId="0" applyNumberFormat="1" applyFont="1" applyFill="1" applyBorder="1"/>
    <xf numFmtId="167" fontId="0" fillId="6" borderId="9" xfId="0" applyNumberFormat="1" applyFill="1" applyBorder="1"/>
    <xf numFmtId="164" fontId="1" fillId="5" borderId="43" xfId="0" applyNumberFormat="1" applyFont="1" applyFill="1" applyBorder="1" applyAlignment="1">
      <alignment horizontal="center" vertical="center" wrapText="1"/>
    </xf>
    <xf numFmtId="2" fontId="1" fillId="5" borderId="43" xfId="0" applyNumberFormat="1" applyFont="1" applyFill="1" applyBorder="1" applyAlignment="1">
      <alignment horizontal="center" vertical="center" wrapText="1"/>
    </xf>
    <xf numFmtId="2" fontId="1" fillId="5" borderId="40" xfId="0" applyNumberFormat="1" applyFont="1" applyFill="1" applyBorder="1" applyAlignment="1">
      <alignment horizontal="center" vertical="center" wrapText="1"/>
    </xf>
    <xf numFmtId="2" fontId="6" fillId="5" borderId="22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2" fontId="1" fillId="7" borderId="21" xfId="0" applyNumberFormat="1" applyFont="1" applyFill="1" applyBorder="1"/>
    <xf numFmtId="2" fontId="1" fillId="7" borderId="26" xfId="0" applyNumberFormat="1" applyFont="1" applyFill="1" applyBorder="1" applyAlignment="1">
      <alignment horizontal="center"/>
    </xf>
    <xf numFmtId="2" fontId="1" fillId="2" borderId="73" xfId="0" applyNumberFormat="1" applyFont="1" applyFill="1" applyBorder="1" applyAlignment="1">
      <alignment horizontal="center"/>
    </xf>
    <xf numFmtId="2" fontId="1" fillId="7" borderId="41" xfId="0" applyNumberFormat="1" applyFont="1" applyFill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K36"/>
  <sheetViews>
    <sheetView topLeftCell="A19" workbookViewId="0">
      <selection activeCell="F29" sqref="F29"/>
    </sheetView>
  </sheetViews>
  <sheetFormatPr defaultRowHeight="15" x14ac:dyDescent="0.25"/>
  <cols>
    <col min="2" max="2" width="17.28515625" customWidth="1"/>
  </cols>
  <sheetData>
    <row r="2" spans="1:11" ht="15.75" thickBot="1" x14ac:dyDescent="0.3">
      <c r="A2" s="166" t="s">
        <v>399</v>
      </c>
      <c r="B2" s="167"/>
      <c r="C2" s="168"/>
      <c r="D2" s="167"/>
      <c r="E2" s="167"/>
      <c r="F2" s="167"/>
      <c r="G2" s="167"/>
      <c r="H2" s="167"/>
      <c r="I2" s="167"/>
    </row>
    <row r="3" spans="1:11" ht="15.75" thickBot="1" x14ac:dyDescent="0.3">
      <c r="A3" s="785" t="s">
        <v>0</v>
      </c>
      <c r="B3" s="785" t="s">
        <v>1</v>
      </c>
      <c r="C3" s="785" t="s">
        <v>2</v>
      </c>
      <c r="D3" s="788"/>
      <c r="E3" s="788"/>
      <c r="F3" s="788"/>
      <c r="G3" s="581"/>
      <c r="H3" s="581"/>
      <c r="I3" s="789" t="s">
        <v>174</v>
      </c>
      <c r="J3" s="788"/>
      <c r="K3" s="790"/>
    </row>
    <row r="4" spans="1:11" ht="15.75" customHeight="1" thickBot="1" x14ac:dyDescent="0.3">
      <c r="A4" s="787"/>
      <c r="B4" s="787"/>
      <c r="C4" s="787"/>
      <c r="D4" s="791">
        <v>2016</v>
      </c>
      <c r="E4" s="792"/>
      <c r="F4" s="785" t="s">
        <v>402</v>
      </c>
      <c r="G4" s="785" t="s">
        <v>676</v>
      </c>
      <c r="H4" s="785" t="s">
        <v>677</v>
      </c>
      <c r="I4" s="785" t="s">
        <v>402</v>
      </c>
      <c r="J4" s="785" t="s">
        <v>676</v>
      </c>
      <c r="K4" s="785" t="s">
        <v>677</v>
      </c>
    </row>
    <row r="5" spans="1:11" ht="15.75" thickBot="1" x14ac:dyDescent="0.3">
      <c r="A5" s="786"/>
      <c r="B5" s="786"/>
      <c r="C5" s="786"/>
      <c r="D5" s="4" t="s">
        <v>8</v>
      </c>
      <c r="E5" s="4" t="s">
        <v>9</v>
      </c>
      <c r="F5" s="786"/>
      <c r="G5" s="786"/>
      <c r="H5" s="786"/>
      <c r="I5" s="786"/>
      <c r="J5" s="786"/>
      <c r="K5" s="786"/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4">
        <v>9</v>
      </c>
      <c r="J6" s="271">
        <v>10</v>
      </c>
      <c r="K6" s="271">
        <v>11</v>
      </c>
    </row>
    <row r="7" spans="1:11" ht="30" x14ac:dyDescent="0.25">
      <c r="A7" s="547"/>
      <c r="B7" s="547" t="s">
        <v>399</v>
      </c>
      <c r="C7" s="547"/>
      <c r="D7" s="547"/>
      <c r="E7" s="547"/>
      <c r="F7" s="547"/>
      <c r="G7" s="547"/>
      <c r="H7" s="547"/>
      <c r="I7" s="230"/>
      <c r="J7" s="547"/>
      <c r="K7" s="547"/>
    </row>
    <row r="8" spans="1:11" x14ac:dyDescent="0.25">
      <c r="A8" s="171" t="s">
        <v>182</v>
      </c>
      <c r="B8" s="108" t="s">
        <v>727</v>
      </c>
      <c r="C8" s="325"/>
      <c r="D8" s="108">
        <v>75</v>
      </c>
      <c r="E8" s="108">
        <v>75</v>
      </c>
      <c r="F8" s="108">
        <v>104</v>
      </c>
      <c r="G8" s="108">
        <v>108.5</v>
      </c>
      <c r="H8" s="108">
        <v>113.1</v>
      </c>
      <c r="I8" s="548"/>
      <c r="J8" s="446"/>
      <c r="K8" s="446"/>
    </row>
    <row r="9" spans="1:11" x14ac:dyDescent="0.25">
      <c r="A9" s="170" t="s">
        <v>53</v>
      </c>
      <c r="B9" s="108"/>
      <c r="C9" s="325"/>
      <c r="D9" s="108"/>
      <c r="E9" s="108"/>
      <c r="F9" s="108"/>
      <c r="G9" s="108"/>
      <c r="H9" s="108"/>
      <c r="I9" s="108"/>
      <c r="J9" s="108"/>
      <c r="K9" s="108"/>
    </row>
    <row r="10" spans="1:11" x14ac:dyDescent="0.25">
      <c r="A10" s="171" t="s">
        <v>65</v>
      </c>
      <c r="B10" s="84"/>
      <c r="C10" s="169"/>
      <c r="D10" s="156"/>
      <c r="E10" s="156"/>
      <c r="F10" s="156"/>
      <c r="G10" s="156"/>
      <c r="H10" s="156"/>
      <c r="I10" s="156"/>
      <c r="J10" s="156"/>
      <c r="K10" s="156"/>
    </row>
    <row r="11" spans="1:11" x14ac:dyDescent="0.25">
      <c r="A11" s="170" t="s">
        <v>103</v>
      </c>
      <c r="B11" s="84"/>
      <c r="C11" s="169"/>
      <c r="D11" s="156"/>
      <c r="E11" s="156"/>
      <c r="F11" s="156"/>
      <c r="G11" s="156"/>
      <c r="H11" s="156"/>
      <c r="I11" s="156"/>
      <c r="J11" s="156"/>
      <c r="K11" s="156"/>
    </row>
    <row r="12" spans="1:11" x14ac:dyDescent="0.25">
      <c r="A12" s="171" t="s">
        <v>229</v>
      </c>
      <c r="B12" s="84"/>
      <c r="C12" s="169"/>
      <c r="D12" s="156"/>
      <c r="E12" s="156"/>
      <c r="F12" s="156"/>
      <c r="G12" s="156"/>
      <c r="H12" s="156"/>
      <c r="I12" s="156"/>
      <c r="J12" s="156"/>
      <c r="K12" s="156"/>
    </row>
    <row r="13" spans="1:11" x14ac:dyDescent="0.25">
      <c r="A13" s="170" t="s">
        <v>368</v>
      </c>
      <c r="B13" s="84"/>
      <c r="C13" s="169"/>
      <c r="D13" s="172"/>
      <c r="E13" s="172"/>
      <c r="F13" s="172"/>
      <c r="G13" s="172"/>
      <c r="H13" s="172"/>
      <c r="I13" s="172"/>
      <c r="J13" s="172"/>
      <c r="K13" s="172"/>
    </row>
    <row r="14" spans="1:11" x14ac:dyDescent="0.25">
      <c r="A14" s="171" t="s">
        <v>286</v>
      </c>
      <c r="B14" s="84"/>
      <c r="C14" s="169"/>
      <c r="D14" s="172"/>
      <c r="E14" s="172"/>
      <c r="F14" s="172"/>
      <c r="G14" s="172"/>
      <c r="H14" s="172"/>
      <c r="I14" s="172"/>
      <c r="J14" s="172"/>
      <c r="K14" s="172"/>
    </row>
    <row r="15" spans="1:11" x14ac:dyDescent="0.25">
      <c r="A15" s="170" t="s">
        <v>135</v>
      </c>
      <c r="B15" s="84"/>
      <c r="C15" s="169"/>
      <c r="D15" s="156"/>
      <c r="E15" s="156"/>
      <c r="F15" s="156"/>
      <c r="G15" s="156"/>
      <c r="H15" s="156"/>
      <c r="I15" s="156"/>
      <c r="J15" s="156"/>
      <c r="K15" s="156"/>
    </row>
    <row r="16" spans="1:11" x14ac:dyDescent="0.25">
      <c r="A16" s="171" t="s">
        <v>377</v>
      </c>
      <c r="B16" s="84"/>
      <c r="C16" s="169"/>
      <c r="D16" s="172"/>
      <c r="E16" s="172"/>
      <c r="F16" s="172"/>
      <c r="G16" s="172"/>
      <c r="H16" s="172"/>
      <c r="I16" s="172"/>
      <c r="J16" s="172"/>
      <c r="K16" s="172"/>
    </row>
    <row r="17" spans="1:11" x14ac:dyDescent="0.25">
      <c r="A17" s="170" t="s">
        <v>520</v>
      </c>
      <c r="B17" s="178"/>
      <c r="C17" s="540"/>
      <c r="D17" s="172"/>
      <c r="E17" s="172"/>
      <c r="F17" s="172"/>
      <c r="G17" s="172"/>
      <c r="H17" s="172"/>
      <c r="I17" s="172"/>
      <c r="J17" s="172"/>
      <c r="K17" s="172"/>
    </row>
    <row r="18" spans="1:11" x14ac:dyDescent="0.25">
      <c r="A18" s="171" t="s">
        <v>521</v>
      </c>
      <c r="B18" s="549"/>
      <c r="C18" s="164"/>
      <c r="D18" s="156"/>
      <c r="E18" s="156"/>
      <c r="F18" s="156"/>
      <c r="G18" s="156"/>
      <c r="H18" s="156"/>
      <c r="I18" s="156"/>
      <c r="J18" s="156"/>
      <c r="K18" s="156"/>
    </row>
    <row r="19" spans="1:11" x14ac:dyDescent="0.25">
      <c r="A19" s="170" t="s">
        <v>522</v>
      </c>
      <c r="B19" s="550"/>
      <c r="C19" s="454"/>
      <c r="D19" s="244"/>
      <c r="E19" s="244"/>
      <c r="F19" s="244"/>
      <c r="G19" s="244"/>
      <c r="H19" s="244"/>
      <c r="I19" s="244"/>
      <c r="J19" s="244"/>
      <c r="K19" s="244"/>
    </row>
    <row r="20" spans="1:11" x14ac:dyDescent="0.25">
      <c r="A20" s="171" t="s">
        <v>523</v>
      </c>
      <c r="B20" s="551"/>
      <c r="C20" s="164"/>
      <c r="D20" s="156"/>
      <c r="E20" s="156"/>
      <c r="F20" s="156"/>
      <c r="G20" s="156"/>
      <c r="H20" s="156"/>
      <c r="I20" s="156"/>
      <c r="J20" s="156"/>
      <c r="K20" s="156"/>
    </row>
    <row r="21" spans="1:11" x14ac:dyDescent="0.25">
      <c r="A21" s="170" t="s">
        <v>524</v>
      </c>
      <c r="B21" s="550"/>
      <c r="C21" s="161"/>
      <c r="D21" s="156"/>
      <c r="E21" s="156"/>
      <c r="F21" s="156"/>
      <c r="G21" s="156"/>
      <c r="H21" s="156"/>
      <c r="I21" s="156"/>
      <c r="J21" s="156"/>
      <c r="K21" s="156"/>
    </row>
    <row r="22" spans="1:11" x14ac:dyDescent="0.25">
      <c r="A22" s="171" t="s">
        <v>525</v>
      </c>
      <c r="B22" s="56"/>
      <c r="C22" s="47"/>
      <c r="D22" s="47"/>
      <c r="E22" s="47"/>
      <c r="F22" s="47"/>
      <c r="G22" s="47"/>
      <c r="H22" s="47"/>
      <c r="I22" s="47"/>
      <c r="J22" s="47"/>
      <c r="K22" s="47"/>
    </row>
    <row r="23" spans="1:11" x14ac:dyDescent="0.25">
      <c r="A23" s="170" t="s">
        <v>526</v>
      </c>
      <c r="B23" s="56"/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5">
      <c r="A24" s="171" t="s">
        <v>527</v>
      </c>
      <c r="B24" s="56"/>
      <c r="C24" s="47"/>
      <c r="D24" s="47"/>
      <c r="E24" s="47"/>
      <c r="F24" s="47"/>
      <c r="G24" s="47"/>
      <c r="H24" s="47"/>
      <c r="I24" s="47"/>
      <c r="J24" s="47"/>
      <c r="K24" s="47"/>
    </row>
    <row r="25" spans="1:11" x14ac:dyDescent="0.25">
      <c r="A25" s="170" t="s">
        <v>528</v>
      </c>
      <c r="B25" s="56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5.75" thickBot="1" x14ac:dyDescent="0.3">
      <c r="A26" s="171" t="s">
        <v>529</v>
      </c>
      <c r="B26" s="151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.75" thickBot="1" x14ac:dyDescent="0.3">
      <c r="A27" s="160"/>
      <c r="B27" s="552" t="s">
        <v>163</v>
      </c>
      <c r="C27" s="115" t="s">
        <v>391</v>
      </c>
      <c r="D27" s="115">
        <f t="shared" ref="D27:K27" si="0">SUM(D8:D26)</f>
        <v>75</v>
      </c>
      <c r="E27" s="115">
        <f t="shared" si="0"/>
        <v>75</v>
      </c>
      <c r="F27" s="115">
        <f t="shared" si="0"/>
        <v>104</v>
      </c>
      <c r="G27" s="553">
        <f t="shared" si="0"/>
        <v>108.5</v>
      </c>
      <c r="H27" s="553">
        <f t="shared" si="0"/>
        <v>113.1</v>
      </c>
      <c r="I27" s="553">
        <f t="shared" si="0"/>
        <v>0</v>
      </c>
      <c r="J27" s="553">
        <f t="shared" si="0"/>
        <v>0</v>
      </c>
      <c r="K27" s="553">
        <f t="shared" si="0"/>
        <v>0</v>
      </c>
    </row>
    <row r="29" spans="1:11" x14ac:dyDescent="0.25">
      <c r="B29" t="s">
        <v>673</v>
      </c>
      <c r="F29" t="s">
        <v>674</v>
      </c>
    </row>
    <row r="31" spans="1:11" ht="78.75" hidden="1" x14ac:dyDescent="0.25">
      <c r="A31" s="192" t="s">
        <v>381</v>
      </c>
      <c r="B31" s="193" t="s">
        <v>378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idden="1" x14ac:dyDescent="0.25">
      <c r="B32" s="194" t="s">
        <v>30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idden="1" x14ac:dyDescent="0.25">
      <c r="B33" s="195" t="s">
        <v>379</v>
      </c>
      <c r="C33" s="1"/>
      <c r="D33" s="1">
        <f>D27</f>
        <v>75</v>
      </c>
      <c r="E33" s="1">
        <f t="shared" ref="E33:K33" si="1">E27</f>
        <v>75</v>
      </c>
      <c r="F33" s="1">
        <f t="shared" si="1"/>
        <v>104</v>
      </c>
      <c r="G33" s="1">
        <f t="shared" si="1"/>
        <v>108.5</v>
      </c>
      <c r="H33" s="1">
        <f t="shared" si="1"/>
        <v>113.1</v>
      </c>
      <c r="I33" s="1">
        <f t="shared" si="1"/>
        <v>0</v>
      </c>
      <c r="J33" s="1">
        <f t="shared" si="1"/>
        <v>0</v>
      </c>
      <c r="K33" s="1">
        <f t="shared" si="1"/>
        <v>0</v>
      </c>
    </row>
    <row r="34" spans="1:11" ht="94.5" hidden="1" x14ac:dyDescent="0.25">
      <c r="A34" s="192" t="s">
        <v>381</v>
      </c>
      <c r="B34" s="193" t="s">
        <v>380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idden="1" x14ac:dyDescent="0.25">
      <c r="B35" s="194" t="s">
        <v>30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idden="1" x14ac:dyDescent="0.25">
      <c r="B36" s="195" t="s">
        <v>379</v>
      </c>
      <c r="C36" s="1"/>
      <c r="D36" s="1"/>
      <c r="E36" s="1"/>
      <c r="F36" s="1"/>
      <c r="G36" s="1"/>
      <c r="H36" s="1"/>
      <c r="I36" s="1"/>
      <c r="J36" s="1"/>
      <c r="K36" s="1"/>
    </row>
  </sheetData>
  <mergeCells count="12">
    <mergeCell ref="K4:K5"/>
    <mergeCell ref="A3:A5"/>
    <mergeCell ref="B3:B5"/>
    <mergeCell ref="C3:C5"/>
    <mergeCell ref="D3:F3"/>
    <mergeCell ref="I3:K3"/>
    <mergeCell ref="D4:E4"/>
    <mergeCell ref="F4:F5"/>
    <mergeCell ref="I4:I5"/>
    <mergeCell ref="J4:J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F28" sqref="F28"/>
    </sheetView>
  </sheetViews>
  <sheetFormatPr defaultRowHeight="15" x14ac:dyDescent="0.25"/>
  <cols>
    <col min="2" max="2" width="28" customWidth="1"/>
  </cols>
  <sheetData>
    <row r="2" spans="1:8" x14ac:dyDescent="0.25">
      <c r="B2" s="81" t="s">
        <v>553</v>
      </c>
    </row>
    <row r="4" spans="1:8" x14ac:dyDescent="0.25">
      <c r="A4" s="828" t="s">
        <v>554</v>
      </c>
      <c r="B4" s="828" t="s">
        <v>555</v>
      </c>
      <c r="C4" s="833" t="s">
        <v>556</v>
      </c>
      <c r="D4" s="834" t="s">
        <v>687</v>
      </c>
      <c r="E4" s="835"/>
      <c r="F4" s="828" t="s">
        <v>557</v>
      </c>
      <c r="G4" s="828">
        <v>2018</v>
      </c>
      <c r="H4" s="828">
        <v>2019</v>
      </c>
    </row>
    <row r="5" spans="1:8" x14ac:dyDescent="0.25">
      <c r="A5" s="828"/>
      <c r="B5" s="828"/>
      <c r="C5" s="833"/>
      <c r="D5" s="1" t="s">
        <v>6</v>
      </c>
      <c r="E5" s="1" t="s">
        <v>9</v>
      </c>
      <c r="F5" s="828"/>
      <c r="G5" s="828"/>
      <c r="H5" s="828"/>
    </row>
    <row r="6" spans="1:8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61">
        <v>7</v>
      </c>
      <c r="H6" s="161">
        <v>8</v>
      </c>
    </row>
    <row r="7" spans="1:8" x14ac:dyDescent="0.25">
      <c r="A7" s="744">
        <v>1</v>
      </c>
      <c r="B7" s="745" t="s">
        <v>558</v>
      </c>
      <c r="C7" s="745"/>
      <c r="D7" s="746">
        <f>D8+D22+D23+D24</f>
        <v>34451.579597999997</v>
      </c>
      <c r="E7" s="746">
        <f t="shared" ref="E7:H7" si="0">E8+E22+E23+E24</f>
        <v>35911.803956000003</v>
      </c>
      <c r="F7" s="746">
        <f t="shared" si="0"/>
        <v>53282.815781999998</v>
      </c>
      <c r="G7" s="746">
        <f t="shared" si="0"/>
        <v>53656.877726000006</v>
      </c>
      <c r="H7" s="746">
        <f t="shared" si="0"/>
        <v>54615.835111999993</v>
      </c>
    </row>
    <row r="8" spans="1:8" x14ac:dyDescent="0.25">
      <c r="A8" s="747" t="s">
        <v>11</v>
      </c>
      <c r="B8" s="748" t="s">
        <v>559</v>
      </c>
      <c r="C8" s="748" t="s">
        <v>391</v>
      </c>
      <c r="D8" s="749">
        <f>D9+D10+D11+D13+D14+D15</f>
        <v>31624.020691999998</v>
      </c>
      <c r="E8" s="749">
        <f t="shared" ref="E8:H8" si="1">E9+E10+E11+E13+E14+E15</f>
        <v>32062.736106</v>
      </c>
      <c r="F8" s="749">
        <f t="shared" si="1"/>
        <v>48056.614677999998</v>
      </c>
      <c r="G8" s="749">
        <f t="shared" si="1"/>
        <v>46528.207362000001</v>
      </c>
      <c r="H8" s="749">
        <f t="shared" si="1"/>
        <v>48904.353127999995</v>
      </c>
    </row>
    <row r="9" spans="1:8" ht="45" x14ac:dyDescent="0.25">
      <c r="A9" s="750" t="s">
        <v>462</v>
      </c>
      <c r="B9" s="45" t="s">
        <v>560</v>
      </c>
      <c r="C9" s="1" t="s">
        <v>391</v>
      </c>
      <c r="D9" s="356">
        <f>'Смета ВО'!F11</f>
        <v>44.19576</v>
      </c>
      <c r="E9" s="356">
        <f>'Смета ВО'!G11</f>
        <v>234.86654999999999</v>
      </c>
      <c r="F9" s="356">
        <f>'Смета ВО'!H11</f>
        <v>640.25527</v>
      </c>
      <c r="G9" s="356">
        <f>'Смета ВО'!I11</f>
        <v>665.87654999999995</v>
      </c>
      <c r="H9" s="356">
        <f>'Смета ВО'!J11</f>
        <v>692.78374399999996</v>
      </c>
    </row>
    <row r="10" spans="1:8" ht="75" x14ac:dyDescent="0.25">
      <c r="A10" s="750" t="s">
        <v>155</v>
      </c>
      <c r="B10" s="45" t="s">
        <v>561</v>
      </c>
      <c r="C10" s="1" t="s">
        <v>391</v>
      </c>
      <c r="D10" s="356">
        <f>'Смета ВО'!F21</f>
        <v>29768.522000000001</v>
      </c>
      <c r="E10" s="356">
        <f>'Смета ВО'!G21</f>
        <v>29768.52</v>
      </c>
      <c r="F10" s="356">
        <f>'Смета ВО'!H21</f>
        <v>44560.707399999999</v>
      </c>
      <c r="G10" s="356">
        <f>'Смета ВО'!I21</f>
        <v>42892.092100000002</v>
      </c>
      <c r="H10" s="356">
        <f>'Смета ВО'!J21</f>
        <v>45122.237999999998</v>
      </c>
    </row>
    <row r="11" spans="1:8" ht="75" x14ac:dyDescent="0.25">
      <c r="A11" s="750" t="s">
        <v>159</v>
      </c>
      <c r="B11" s="45" t="s">
        <v>562</v>
      </c>
      <c r="C11" s="1" t="s">
        <v>391</v>
      </c>
      <c r="D11" s="356">
        <f>'Смета ВО'!F22</f>
        <v>1736.3029319999996</v>
      </c>
      <c r="E11" s="356">
        <f>'Смета ВО'!G22</f>
        <v>1984.3495559999997</v>
      </c>
      <c r="F11" s="356">
        <f>'Смета ВО'!H22</f>
        <v>2751.652008</v>
      </c>
      <c r="G11" s="356">
        <f>'Смета ВО'!I22</f>
        <v>2861.7387120000003</v>
      </c>
      <c r="H11" s="356">
        <f>'Смета ВО'!J22</f>
        <v>2976.2313839999997</v>
      </c>
    </row>
    <row r="12" spans="1:8" ht="30" x14ac:dyDescent="0.25">
      <c r="A12" s="750" t="s">
        <v>563</v>
      </c>
      <c r="B12" s="45" t="s">
        <v>564</v>
      </c>
      <c r="C12" s="1" t="s">
        <v>391</v>
      </c>
      <c r="D12" s="356">
        <f>'Смета ВО'!F24</f>
        <v>402.73693199999991</v>
      </c>
      <c r="E12" s="356">
        <f>'Смета ВО'!G24</f>
        <v>460.27155599999992</v>
      </c>
      <c r="F12" s="356">
        <f>'Смета ВО'!H24</f>
        <v>638.24800800000003</v>
      </c>
      <c r="G12" s="356">
        <f>'Смета ВО'!I24</f>
        <v>663.78271200000006</v>
      </c>
      <c r="H12" s="356">
        <f>'Смета ВО'!J24</f>
        <v>690.33938399999988</v>
      </c>
    </row>
    <row r="13" spans="1:8" ht="45" x14ac:dyDescent="0.25">
      <c r="A13" s="750" t="s">
        <v>565</v>
      </c>
      <c r="B13" s="45" t="s">
        <v>566</v>
      </c>
      <c r="C13" s="1" t="s">
        <v>391</v>
      </c>
      <c r="D13" s="1"/>
      <c r="E13" s="1"/>
      <c r="F13" s="1"/>
      <c r="G13" s="1"/>
      <c r="H13" s="1"/>
    </row>
    <row r="14" spans="1:8" x14ac:dyDescent="0.25">
      <c r="A14" s="750" t="s">
        <v>567</v>
      </c>
      <c r="B14" s="1" t="s">
        <v>568</v>
      </c>
      <c r="C14" s="1" t="s">
        <v>391</v>
      </c>
      <c r="D14" s="1">
        <f>'Смета ВО'!F26</f>
        <v>75</v>
      </c>
      <c r="E14" s="1">
        <f>'Смета ВО'!G26</f>
        <v>75</v>
      </c>
      <c r="F14" s="1">
        <f>'Смета ВО'!H26</f>
        <v>104</v>
      </c>
      <c r="G14" s="1">
        <f>'Смета ВО'!I26</f>
        <v>108.5</v>
      </c>
      <c r="H14" s="1">
        <f>'Смета ВО'!J26</f>
        <v>113.1</v>
      </c>
    </row>
    <row r="15" spans="1:8" ht="30" x14ac:dyDescent="0.25">
      <c r="A15" s="750" t="s">
        <v>569</v>
      </c>
      <c r="B15" s="45" t="s">
        <v>570</v>
      </c>
      <c r="C15" s="1" t="s">
        <v>391</v>
      </c>
      <c r="D15" s="1"/>
      <c r="E15" s="1"/>
      <c r="F15" s="1"/>
      <c r="G15" s="1"/>
      <c r="H15" s="1"/>
    </row>
    <row r="16" spans="1:8" ht="30" x14ac:dyDescent="0.25">
      <c r="A16" s="750" t="s">
        <v>571</v>
      </c>
      <c r="B16" s="45" t="s">
        <v>572</v>
      </c>
      <c r="C16" s="1" t="s">
        <v>391</v>
      </c>
      <c r="D16" s="1"/>
      <c r="E16" s="1"/>
      <c r="F16" s="1"/>
      <c r="G16" s="1"/>
      <c r="H16" s="1"/>
    </row>
    <row r="17" spans="1:8" ht="60" x14ac:dyDescent="0.25">
      <c r="A17" s="750" t="s">
        <v>573</v>
      </c>
      <c r="B17" s="45" t="s">
        <v>574</v>
      </c>
      <c r="C17" s="1" t="s">
        <v>391</v>
      </c>
      <c r="D17" s="1"/>
      <c r="E17" s="1"/>
      <c r="F17" s="1"/>
      <c r="G17" s="1"/>
      <c r="H17" s="1"/>
    </row>
    <row r="18" spans="1:8" ht="60" x14ac:dyDescent="0.25">
      <c r="A18" s="750" t="s">
        <v>575</v>
      </c>
      <c r="B18" s="45" t="s">
        <v>576</v>
      </c>
      <c r="C18" s="1" t="s">
        <v>391</v>
      </c>
      <c r="D18" s="1"/>
      <c r="E18" s="1"/>
      <c r="F18" s="1"/>
      <c r="G18" s="1"/>
      <c r="H18" s="1"/>
    </row>
    <row r="19" spans="1:8" ht="60" x14ac:dyDescent="0.25">
      <c r="A19" s="751" t="s">
        <v>577</v>
      </c>
      <c r="B19" s="342" t="s">
        <v>578</v>
      </c>
      <c r="C19" s="47" t="s">
        <v>391</v>
      </c>
      <c r="D19" s="1"/>
      <c r="E19" s="1"/>
      <c r="F19" s="1"/>
      <c r="G19" s="1"/>
      <c r="H19" s="1"/>
    </row>
    <row r="20" spans="1:8" ht="180" x14ac:dyDescent="0.25">
      <c r="A20" s="751" t="s">
        <v>579</v>
      </c>
      <c r="B20" s="342" t="s">
        <v>580</v>
      </c>
      <c r="C20" s="47" t="s">
        <v>391</v>
      </c>
      <c r="D20" s="1"/>
      <c r="E20" s="1"/>
      <c r="F20" s="1"/>
      <c r="G20" s="356"/>
      <c r="H20" s="356"/>
    </row>
    <row r="21" spans="1:8" ht="45" x14ac:dyDescent="0.25">
      <c r="A21" s="751" t="s">
        <v>581</v>
      </c>
      <c r="B21" s="342" t="s">
        <v>582</v>
      </c>
      <c r="C21" s="47" t="s">
        <v>391</v>
      </c>
      <c r="D21" s="1"/>
      <c r="E21" s="1"/>
      <c r="F21" s="1"/>
      <c r="G21" s="1"/>
      <c r="H21" s="1"/>
    </row>
    <row r="22" spans="1:8" x14ac:dyDescent="0.25">
      <c r="A22" s="750" t="s">
        <v>19</v>
      </c>
      <c r="B22" s="1" t="s">
        <v>54</v>
      </c>
      <c r="C22" s="1" t="s">
        <v>391</v>
      </c>
      <c r="D22" s="356">
        <f>'Смета ВО'!F32</f>
        <v>927.6789060000001</v>
      </c>
      <c r="E22" s="356">
        <f>'Смета ВО'!G32</f>
        <v>1567.6223219999999</v>
      </c>
      <c r="F22" s="356">
        <f>'Смета ВО'!H32</f>
        <v>2757.6383680000004</v>
      </c>
      <c r="G22" s="356">
        <f>'Смета ВО'!I32</f>
        <v>4549.1693640000003</v>
      </c>
      <c r="H22" s="356">
        <f>'Смета ВО'!J32</f>
        <v>2851.2245119999998</v>
      </c>
    </row>
    <row r="23" spans="1:8" x14ac:dyDescent="0.25">
      <c r="A23" s="750" t="s">
        <v>31</v>
      </c>
      <c r="B23" s="1" t="s">
        <v>66</v>
      </c>
      <c r="C23" s="1" t="s">
        <v>391</v>
      </c>
      <c r="D23" s="356">
        <v>1899.88</v>
      </c>
      <c r="E23" s="356">
        <f>'Смета ВО'!G38</f>
        <v>2281.4455280000002</v>
      </c>
      <c r="F23" s="356">
        <f>'Смета ВО'!H38</f>
        <v>2468.5627359999999</v>
      </c>
      <c r="G23" s="356">
        <f>'Смета ВО'!I38</f>
        <v>2579.5010000000002</v>
      </c>
      <c r="H23" s="356">
        <f>'Смета ВО'!J38</f>
        <v>2860.2574720000002</v>
      </c>
    </row>
    <row r="24" spans="1:8" ht="45" x14ac:dyDescent="0.25">
      <c r="A24" s="750" t="s">
        <v>265</v>
      </c>
      <c r="B24" s="342" t="s">
        <v>583</v>
      </c>
      <c r="C24" s="47" t="s">
        <v>391</v>
      </c>
      <c r="D24" s="1"/>
      <c r="E24" s="1"/>
      <c r="F24" s="1"/>
      <c r="G24" s="1"/>
      <c r="H24" s="1"/>
    </row>
    <row r="25" spans="1:8" ht="45" x14ac:dyDescent="0.25">
      <c r="A25" s="750" t="s">
        <v>36</v>
      </c>
      <c r="B25" s="342" t="s">
        <v>584</v>
      </c>
      <c r="C25" s="47" t="s">
        <v>391</v>
      </c>
      <c r="D25" s="1"/>
      <c r="E25" s="1"/>
      <c r="F25" s="1"/>
      <c r="G25" s="1"/>
      <c r="H25" s="1"/>
    </row>
    <row r="28" spans="1:8" x14ac:dyDescent="0.25">
      <c r="B28" t="s">
        <v>673</v>
      </c>
      <c r="F28" t="s">
        <v>674</v>
      </c>
    </row>
  </sheetData>
  <mergeCells count="7">
    <mergeCell ref="G4:G5"/>
    <mergeCell ref="H4:H5"/>
    <mergeCell ref="A4:A5"/>
    <mergeCell ref="B4:B5"/>
    <mergeCell ref="C4:C5"/>
    <mergeCell ref="D4:E4"/>
    <mergeCell ref="F4:F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F40" sqref="F40"/>
    </sheetView>
  </sheetViews>
  <sheetFormatPr defaultRowHeight="15" x14ac:dyDescent="0.25"/>
  <cols>
    <col min="2" max="2" width="33.7109375" customWidth="1"/>
  </cols>
  <sheetData>
    <row r="2" spans="1:8" x14ac:dyDescent="0.25">
      <c r="B2" t="s">
        <v>585</v>
      </c>
    </row>
    <row r="4" spans="1:8" x14ac:dyDescent="0.25">
      <c r="A4" s="828" t="s">
        <v>554</v>
      </c>
      <c r="B4" s="828" t="s">
        <v>1</v>
      </c>
      <c r="C4" s="836" t="s">
        <v>586</v>
      </c>
      <c r="D4" s="828" t="s">
        <v>687</v>
      </c>
      <c r="E4" s="828"/>
      <c r="F4" s="828" t="s">
        <v>587</v>
      </c>
      <c r="G4" s="828" t="s">
        <v>588</v>
      </c>
      <c r="H4" s="828" t="s">
        <v>589</v>
      </c>
    </row>
    <row r="5" spans="1:8" x14ac:dyDescent="0.25">
      <c r="A5" s="828"/>
      <c r="B5" s="828"/>
      <c r="C5" s="836"/>
      <c r="D5" s="1" t="s">
        <v>6</v>
      </c>
      <c r="E5" s="1" t="s">
        <v>590</v>
      </c>
      <c r="F5" s="828"/>
      <c r="G5" s="828"/>
      <c r="H5" s="828"/>
    </row>
    <row r="6" spans="1:8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8" x14ac:dyDescent="0.25">
      <c r="A7" s="126">
        <v>1</v>
      </c>
      <c r="B7" s="1" t="s">
        <v>585</v>
      </c>
      <c r="C7" s="1" t="s">
        <v>12</v>
      </c>
      <c r="D7" s="356">
        <f>D8+D20+D29+D30+D32+D33+D34+D35</f>
        <v>0</v>
      </c>
      <c r="E7" s="356">
        <f t="shared" ref="E7:H7" si="0">E8+E20+E29+E30+E32+E33+E34+E35</f>
        <v>0</v>
      </c>
      <c r="F7" s="356">
        <f t="shared" si="0"/>
        <v>3169.9</v>
      </c>
      <c r="G7" s="356">
        <f t="shared" si="0"/>
        <v>3669.9</v>
      </c>
      <c r="H7" s="356">
        <f t="shared" si="0"/>
        <v>3569.9</v>
      </c>
    </row>
    <row r="8" spans="1:8" ht="45" x14ac:dyDescent="0.25">
      <c r="A8" s="126" t="s">
        <v>53</v>
      </c>
      <c r="B8" s="45" t="s">
        <v>591</v>
      </c>
      <c r="C8" s="1" t="s">
        <v>12</v>
      </c>
      <c r="D8" s="356"/>
      <c r="E8" s="356"/>
      <c r="F8" s="356"/>
      <c r="G8" s="356"/>
      <c r="H8" s="356"/>
    </row>
    <row r="9" spans="1:8" x14ac:dyDescent="0.25">
      <c r="A9" s="750" t="s">
        <v>55</v>
      </c>
      <c r="B9" s="1" t="s">
        <v>592</v>
      </c>
      <c r="C9" s="1" t="s">
        <v>12</v>
      </c>
      <c r="D9" s="1"/>
      <c r="E9" s="1"/>
      <c r="F9" s="1"/>
      <c r="G9" s="1"/>
      <c r="H9" s="1"/>
    </row>
    <row r="10" spans="1:8" x14ac:dyDescent="0.25">
      <c r="A10" s="750" t="s">
        <v>57</v>
      </c>
      <c r="B10" s="1" t="s">
        <v>593</v>
      </c>
      <c r="C10" s="1" t="s">
        <v>12</v>
      </c>
      <c r="D10" s="1"/>
      <c r="E10" s="1"/>
      <c r="F10" s="1"/>
      <c r="G10" s="1"/>
      <c r="H10" s="1"/>
    </row>
    <row r="11" spans="1:8" x14ac:dyDescent="0.25">
      <c r="A11" s="750" t="s">
        <v>59</v>
      </c>
      <c r="B11" s="1" t="s">
        <v>594</v>
      </c>
      <c r="C11" s="1" t="s">
        <v>12</v>
      </c>
      <c r="D11" s="1"/>
      <c r="E11" s="1"/>
      <c r="F11" s="1"/>
      <c r="G11" s="1"/>
      <c r="H11" s="1"/>
    </row>
    <row r="12" spans="1:8" x14ac:dyDescent="0.25">
      <c r="A12" s="750" t="s">
        <v>271</v>
      </c>
      <c r="B12" s="1" t="s">
        <v>595</v>
      </c>
      <c r="C12" s="1" t="s">
        <v>12</v>
      </c>
      <c r="D12" s="1"/>
      <c r="E12" s="1"/>
      <c r="F12" s="1"/>
      <c r="G12" s="1"/>
      <c r="H12" s="1"/>
    </row>
    <row r="13" spans="1:8" ht="30" x14ac:dyDescent="0.25">
      <c r="A13" s="750" t="s">
        <v>272</v>
      </c>
      <c r="B13" s="45" t="s">
        <v>596</v>
      </c>
      <c r="C13" s="1" t="s">
        <v>12</v>
      </c>
      <c r="D13" s="1"/>
      <c r="E13" s="1"/>
      <c r="F13" s="1"/>
      <c r="G13" s="1"/>
      <c r="H13" s="1"/>
    </row>
    <row r="14" spans="1:8" ht="30" x14ac:dyDescent="0.25">
      <c r="A14" s="750" t="s">
        <v>302</v>
      </c>
      <c r="B14" s="45" t="s">
        <v>597</v>
      </c>
      <c r="C14" s="1" t="s">
        <v>12</v>
      </c>
      <c r="D14" s="356"/>
      <c r="E14" s="356"/>
      <c r="F14" s="356"/>
      <c r="G14" s="356"/>
      <c r="H14" s="356"/>
    </row>
    <row r="15" spans="1:8" x14ac:dyDescent="0.25">
      <c r="A15" s="750" t="s">
        <v>598</v>
      </c>
      <c r="B15" s="1" t="s">
        <v>599</v>
      </c>
      <c r="C15" s="1" t="s">
        <v>12</v>
      </c>
      <c r="D15" s="1"/>
      <c r="E15" s="1"/>
      <c r="F15" s="1"/>
      <c r="G15" s="1"/>
      <c r="H15" s="1"/>
    </row>
    <row r="16" spans="1:8" ht="30" x14ac:dyDescent="0.25">
      <c r="A16" s="750" t="s">
        <v>600</v>
      </c>
      <c r="B16" s="45" t="s">
        <v>601</v>
      </c>
      <c r="C16" s="1" t="s">
        <v>12</v>
      </c>
      <c r="D16" s="1"/>
      <c r="E16" s="1"/>
      <c r="F16" s="1"/>
      <c r="G16" s="1"/>
      <c r="H16" s="1"/>
    </row>
    <row r="17" spans="1:8" ht="30" x14ac:dyDescent="0.25">
      <c r="A17" s="750" t="s">
        <v>602</v>
      </c>
      <c r="B17" s="45" t="s">
        <v>603</v>
      </c>
      <c r="C17" s="1" t="s">
        <v>12</v>
      </c>
      <c r="D17" s="1"/>
      <c r="E17" s="1"/>
      <c r="F17" s="1"/>
      <c r="G17" s="1"/>
      <c r="H17" s="1"/>
    </row>
    <row r="18" spans="1:8" x14ac:dyDescent="0.25">
      <c r="A18" s="750" t="s">
        <v>604</v>
      </c>
      <c r="B18" s="1" t="s">
        <v>605</v>
      </c>
      <c r="C18" s="1" t="s">
        <v>12</v>
      </c>
      <c r="D18" s="1"/>
      <c r="E18" s="1"/>
      <c r="F18" s="1"/>
      <c r="G18" s="1"/>
      <c r="H18" s="1"/>
    </row>
    <row r="19" spans="1:8" ht="30" x14ac:dyDescent="0.25">
      <c r="A19" s="750" t="s">
        <v>445</v>
      </c>
      <c r="B19" s="45" t="s">
        <v>606</v>
      </c>
      <c r="C19" s="1" t="s">
        <v>12</v>
      </c>
      <c r="D19" s="1"/>
      <c r="E19" s="1"/>
      <c r="F19" s="1"/>
      <c r="G19" s="1"/>
      <c r="H19" s="1"/>
    </row>
    <row r="20" spans="1:8" x14ac:dyDescent="0.25">
      <c r="A20" s="126" t="s">
        <v>65</v>
      </c>
      <c r="B20" s="1" t="s">
        <v>607</v>
      </c>
      <c r="C20" s="1" t="s">
        <v>12</v>
      </c>
      <c r="D20" s="1">
        <f>D21+D22+D23+D24+D25+D26+D27+D28</f>
        <v>0</v>
      </c>
      <c r="E20" s="1">
        <f t="shared" ref="E20:H20" si="1">E21+E22+E23+E24+E25+E26+E27+E28</f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</row>
    <row r="21" spans="1:8" x14ac:dyDescent="0.25">
      <c r="A21" s="750" t="s">
        <v>67</v>
      </c>
      <c r="B21" s="1" t="s">
        <v>514</v>
      </c>
      <c r="C21" s="1" t="s">
        <v>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25">
      <c r="A22" s="750" t="s">
        <v>83</v>
      </c>
      <c r="B22" s="1" t="s">
        <v>608</v>
      </c>
      <c r="C22" s="1" t="s">
        <v>12</v>
      </c>
      <c r="D22" s="1"/>
      <c r="E22" s="1"/>
      <c r="F22" s="1"/>
      <c r="G22" s="1"/>
      <c r="H22" s="1"/>
    </row>
    <row r="23" spans="1:8" ht="30" x14ac:dyDescent="0.25">
      <c r="A23" s="750" t="s">
        <v>89</v>
      </c>
      <c r="B23" s="45" t="s">
        <v>609</v>
      </c>
      <c r="C23" s="1" t="s">
        <v>12</v>
      </c>
      <c r="D23" s="1"/>
      <c r="E23" s="1"/>
      <c r="F23" s="1"/>
      <c r="G23" s="1"/>
      <c r="H23" s="1"/>
    </row>
    <row r="24" spans="1:8" x14ac:dyDescent="0.25">
      <c r="A24" s="750" t="s">
        <v>91</v>
      </c>
      <c r="B24" s="1" t="s">
        <v>610</v>
      </c>
      <c r="C24" s="1" t="s">
        <v>12</v>
      </c>
      <c r="D24" s="1"/>
      <c r="E24" s="1"/>
      <c r="F24" s="1"/>
      <c r="G24" s="1"/>
      <c r="H24" s="1"/>
    </row>
    <row r="25" spans="1:8" ht="30" x14ac:dyDescent="0.25">
      <c r="A25" s="750" t="s">
        <v>93</v>
      </c>
      <c r="B25" s="45" t="s">
        <v>611</v>
      </c>
      <c r="C25" s="1" t="s">
        <v>12</v>
      </c>
      <c r="D25" s="1"/>
      <c r="E25" s="1"/>
      <c r="F25" s="1"/>
      <c r="G25" s="1"/>
      <c r="H25" s="1"/>
    </row>
    <row r="26" spans="1:8" x14ac:dyDescent="0.25">
      <c r="A26" s="750" t="s">
        <v>95</v>
      </c>
      <c r="B26" s="1" t="s">
        <v>132</v>
      </c>
      <c r="C26" s="1" t="s">
        <v>12</v>
      </c>
      <c r="D26" s="1"/>
      <c r="E26" s="1"/>
      <c r="F26" s="1"/>
      <c r="G26" s="1"/>
      <c r="H26" s="1"/>
    </row>
    <row r="27" spans="1:8" ht="30" x14ac:dyDescent="0.25">
      <c r="A27" s="750" t="s">
        <v>97</v>
      </c>
      <c r="B27" s="45" t="s">
        <v>126</v>
      </c>
      <c r="C27" s="1" t="s">
        <v>12</v>
      </c>
      <c r="D27" s="1"/>
      <c r="E27" s="1"/>
      <c r="F27" s="1"/>
      <c r="G27" s="1"/>
      <c r="H27" s="1"/>
    </row>
    <row r="28" spans="1:8" x14ac:dyDescent="0.25">
      <c r="A28" s="750" t="s">
        <v>612</v>
      </c>
      <c r="B28" s="1" t="s">
        <v>613</v>
      </c>
      <c r="C28" s="1" t="s">
        <v>12</v>
      </c>
      <c r="D28" s="1"/>
      <c r="E28" s="1"/>
      <c r="F28" s="1"/>
      <c r="G28" s="1"/>
      <c r="H28" s="1"/>
    </row>
    <row r="29" spans="1:8" ht="30" x14ac:dyDescent="0.25">
      <c r="A29" s="27" t="s">
        <v>103</v>
      </c>
      <c r="B29" s="45" t="s">
        <v>614</v>
      </c>
      <c r="C29" s="1" t="s">
        <v>12</v>
      </c>
      <c r="D29" s="1"/>
      <c r="E29" s="356"/>
      <c r="F29" s="356"/>
      <c r="G29" s="356"/>
      <c r="H29" s="356"/>
    </row>
    <row r="30" spans="1:8" ht="30" x14ac:dyDescent="0.25">
      <c r="A30" s="27" t="s">
        <v>229</v>
      </c>
      <c r="B30" s="45" t="s">
        <v>615</v>
      </c>
      <c r="C30" s="1" t="s">
        <v>12</v>
      </c>
      <c r="D30" s="1"/>
      <c r="E30" s="1"/>
      <c r="F30" s="1"/>
      <c r="G30" s="1"/>
      <c r="H30" s="1"/>
    </row>
    <row r="31" spans="1:8" ht="30" x14ac:dyDescent="0.25">
      <c r="A31" s="750" t="s">
        <v>109</v>
      </c>
      <c r="B31" s="342" t="s">
        <v>583</v>
      </c>
      <c r="C31" s="47" t="s">
        <v>12</v>
      </c>
      <c r="D31" s="1"/>
      <c r="E31" s="1"/>
      <c r="F31" s="1"/>
      <c r="G31" s="1"/>
      <c r="H31" s="1"/>
    </row>
    <row r="32" spans="1:8" x14ac:dyDescent="0.25">
      <c r="A32" s="27" t="s">
        <v>368</v>
      </c>
      <c r="B32" s="342" t="s">
        <v>616</v>
      </c>
      <c r="C32" s="47" t="s">
        <v>12</v>
      </c>
      <c r="D32" s="1"/>
      <c r="E32" s="1"/>
      <c r="F32" s="1"/>
      <c r="G32" s="1"/>
      <c r="H32" s="1"/>
    </row>
    <row r="33" spans="1:8" ht="30" x14ac:dyDescent="0.25">
      <c r="A33" s="27" t="s">
        <v>286</v>
      </c>
      <c r="B33" s="342" t="s">
        <v>617</v>
      </c>
      <c r="C33" s="47" t="s">
        <v>12</v>
      </c>
      <c r="D33" s="1"/>
      <c r="E33" s="1"/>
      <c r="F33" s="1"/>
      <c r="G33" s="1"/>
      <c r="H33" s="1"/>
    </row>
    <row r="34" spans="1:8" ht="45" x14ac:dyDescent="0.25">
      <c r="A34" s="27" t="s">
        <v>135</v>
      </c>
      <c r="B34" s="342" t="s">
        <v>618</v>
      </c>
      <c r="C34" s="47" t="s">
        <v>12</v>
      </c>
      <c r="D34" s="1">
        <f>'Смета ВО'!F81</f>
        <v>0</v>
      </c>
      <c r="E34" s="1">
        <f>'Смета ВО'!G81</f>
        <v>0</v>
      </c>
      <c r="F34" s="1">
        <f>'Смета ВО'!H81</f>
        <v>3169.9</v>
      </c>
      <c r="G34" s="1">
        <f>'Смета ВО'!I81</f>
        <v>3669.9</v>
      </c>
      <c r="H34" s="1">
        <f>'Смета ВО'!J81</f>
        <v>3569.9</v>
      </c>
    </row>
    <row r="35" spans="1:8" ht="30" x14ac:dyDescent="0.25">
      <c r="A35" s="27" t="s">
        <v>377</v>
      </c>
      <c r="B35" s="342" t="s">
        <v>619</v>
      </c>
      <c r="C35" s="47" t="s">
        <v>12</v>
      </c>
      <c r="D35" s="1"/>
      <c r="E35" s="1"/>
      <c r="F35" s="1"/>
      <c r="G35" s="1"/>
      <c r="H35" s="1"/>
    </row>
    <row r="36" spans="1:8" x14ac:dyDescent="0.25">
      <c r="A36" s="750" t="s">
        <v>385</v>
      </c>
      <c r="B36" s="342" t="s">
        <v>620</v>
      </c>
      <c r="C36" s="47" t="s">
        <v>12</v>
      </c>
      <c r="D36" s="1"/>
      <c r="E36" s="1"/>
      <c r="F36" s="1"/>
      <c r="G36" s="1"/>
      <c r="H36" s="1"/>
    </row>
    <row r="37" spans="1:8" x14ac:dyDescent="0.25">
      <c r="A37" s="750" t="s">
        <v>387</v>
      </c>
      <c r="B37" s="342" t="s">
        <v>621</v>
      </c>
      <c r="C37" s="47" t="s">
        <v>12</v>
      </c>
      <c r="D37" s="1"/>
      <c r="E37" s="1"/>
      <c r="F37" s="1"/>
      <c r="G37" s="1"/>
      <c r="H37" s="1"/>
    </row>
    <row r="40" spans="1:8" x14ac:dyDescent="0.25">
      <c r="B40" s="762" t="s">
        <v>730</v>
      </c>
      <c r="F40" t="s">
        <v>674</v>
      </c>
    </row>
  </sheetData>
  <mergeCells count="7">
    <mergeCell ref="G4:G5"/>
    <mergeCell ref="H4:H5"/>
    <mergeCell ref="A4:A5"/>
    <mergeCell ref="B4:B5"/>
    <mergeCell ref="C4:C5"/>
    <mergeCell ref="D4:E4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F19" sqref="F19"/>
    </sheetView>
  </sheetViews>
  <sheetFormatPr defaultRowHeight="15" x14ac:dyDescent="0.25"/>
  <cols>
    <col min="2" max="2" width="27.7109375" customWidth="1"/>
  </cols>
  <sheetData>
    <row r="2" spans="1:8" x14ac:dyDescent="0.25">
      <c r="B2" t="s">
        <v>622</v>
      </c>
    </row>
    <row r="4" spans="1:8" ht="15" customHeight="1" x14ac:dyDescent="0.25">
      <c r="A4" s="828" t="s">
        <v>554</v>
      </c>
      <c r="B4" s="828" t="s">
        <v>1</v>
      </c>
      <c r="C4" s="836" t="s">
        <v>586</v>
      </c>
      <c r="D4" s="837" t="s">
        <v>687</v>
      </c>
      <c r="E4" s="837"/>
      <c r="F4" s="828" t="s">
        <v>623</v>
      </c>
      <c r="G4" s="828" t="s">
        <v>624</v>
      </c>
      <c r="H4" s="828" t="s">
        <v>625</v>
      </c>
    </row>
    <row r="5" spans="1:8" x14ac:dyDescent="0.25">
      <c r="A5" s="828"/>
      <c r="B5" s="828"/>
      <c r="C5" s="836"/>
      <c r="D5" s="1" t="s">
        <v>6</v>
      </c>
      <c r="E5" s="1" t="s">
        <v>9</v>
      </c>
      <c r="F5" s="828"/>
      <c r="G5" s="828"/>
      <c r="H5" s="828"/>
    </row>
    <row r="6" spans="1:8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8" x14ac:dyDescent="0.25">
      <c r="A7" s="752" t="s">
        <v>152</v>
      </c>
      <c r="B7" s="753" t="s">
        <v>626</v>
      </c>
      <c r="C7" s="753" t="s">
        <v>12</v>
      </c>
      <c r="D7" s="754">
        <f>D8+D9+D10+D11</f>
        <v>35864.605090170393</v>
      </c>
      <c r="E7" s="754">
        <f t="shared" ref="E7:H7" si="0">E8+E9+E10+E11</f>
        <v>37541.8136407536</v>
      </c>
      <c r="F7" s="754">
        <f t="shared" si="0"/>
        <v>58749.575376399996</v>
      </c>
      <c r="G7" s="754">
        <f t="shared" si="0"/>
        <v>59652.443558840008</v>
      </c>
      <c r="H7" s="754">
        <f t="shared" si="0"/>
        <v>60541.359360459996</v>
      </c>
    </row>
    <row r="8" spans="1:8" x14ac:dyDescent="0.25">
      <c r="A8" s="109" t="s">
        <v>153</v>
      </c>
      <c r="B8" s="1" t="s">
        <v>627</v>
      </c>
      <c r="C8" s="1" t="s">
        <v>12</v>
      </c>
      <c r="D8" s="356">
        <f>'операционные расходы'!D7</f>
        <v>34451.579597999997</v>
      </c>
      <c r="E8" s="356">
        <f>'операционные расходы'!E7</f>
        <v>35911.803956000003</v>
      </c>
      <c r="F8" s="356">
        <f>'операционные расходы'!F7</f>
        <v>53282.815781999998</v>
      </c>
      <c r="G8" s="356">
        <f>'операционные расходы'!G7</f>
        <v>53656.877726000006</v>
      </c>
      <c r="H8" s="356">
        <f>'операционные расходы'!H7</f>
        <v>54615.835111999993</v>
      </c>
    </row>
    <row r="9" spans="1:8" x14ac:dyDescent="0.25">
      <c r="A9" s="109" t="s">
        <v>167</v>
      </c>
      <c r="B9" s="1" t="s">
        <v>628</v>
      </c>
      <c r="C9" s="1" t="s">
        <v>12</v>
      </c>
      <c r="D9" s="356">
        <f>'Смета ВО'!F16</f>
        <v>416.43069217039999</v>
      </c>
      <c r="E9" s="356">
        <f>'Смета ВО'!G16</f>
        <v>446.74488475359999</v>
      </c>
      <c r="F9" s="356">
        <f>'Смета ВО'!H16</f>
        <v>720.17959439999993</v>
      </c>
      <c r="G9" s="356">
        <f>'Смета ВО'!I16</f>
        <v>748.98583284000006</v>
      </c>
      <c r="H9" s="356">
        <f>'Смета ВО'!J16</f>
        <v>778.94424846000004</v>
      </c>
    </row>
    <row r="10" spans="1:8" x14ac:dyDescent="0.25">
      <c r="A10" s="109" t="s">
        <v>169</v>
      </c>
      <c r="B10" s="1" t="s">
        <v>629</v>
      </c>
      <c r="C10" s="1" t="s">
        <v>12</v>
      </c>
      <c r="D10" s="356">
        <f>'неподконтрольные расходы'!D7</f>
        <v>0</v>
      </c>
      <c r="E10" s="356">
        <f>'неподконтрольные расходы'!E7</f>
        <v>0</v>
      </c>
      <c r="F10" s="356">
        <f>'неподконтрольные расходы'!F7</f>
        <v>3169.9</v>
      </c>
      <c r="G10" s="356">
        <f>'неподконтрольные расходы'!G7</f>
        <v>3669.9</v>
      </c>
      <c r="H10" s="356">
        <f>'неподконтрольные расходы'!H7</f>
        <v>3569.9</v>
      </c>
    </row>
    <row r="11" spans="1:8" x14ac:dyDescent="0.25">
      <c r="A11" s="109" t="s">
        <v>107</v>
      </c>
      <c r="B11" s="1" t="s">
        <v>630</v>
      </c>
      <c r="C11" s="1" t="s">
        <v>12</v>
      </c>
      <c r="D11" s="356">
        <f>'Смета ВО'!F59</f>
        <v>996.59479999999996</v>
      </c>
      <c r="E11" s="356">
        <f>'Смета ВО'!G59</f>
        <v>1183.2647999999999</v>
      </c>
      <c r="F11" s="1">
        <f>'Смета ВО'!H59</f>
        <v>1576.6799999999998</v>
      </c>
      <c r="G11" s="1">
        <f>'Смета ВО'!I59</f>
        <v>1576.6799999999998</v>
      </c>
      <c r="H11" s="1">
        <f>'Смета ВО'!J59</f>
        <v>1576.6799999999998</v>
      </c>
    </row>
    <row r="12" spans="1:8" x14ac:dyDescent="0.25">
      <c r="A12" s="756" t="s">
        <v>111</v>
      </c>
      <c r="B12" s="757" t="s">
        <v>631</v>
      </c>
      <c r="C12" s="757" t="s">
        <v>12</v>
      </c>
      <c r="D12" s="757">
        <f>'Смета ВО'!F74</f>
        <v>60</v>
      </c>
      <c r="E12" s="757">
        <f>'Смета ВО'!G74</f>
        <v>1313.9634774263759</v>
      </c>
      <c r="F12" s="757">
        <f>'Смета ВО'!H74</f>
        <v>1945.2886381739997</v>
      </c>
      <c r="G12" s="757">
        <f>'Смета ВО'!I74</f>
        <v>1959.3890245594002</v>
      </c>
      <c r="H12" s="757">
        <f>'Смета ВО'!J74</f>
        <v>1994.0010776160998</v>
      </c>
    </row>
    <row r="13" spans="1:8" x14ac:dyDescent="0.25">
      <c r="A13" s="756" t="s">
        <v>121</v>
      </c>
      <c r="B13" s="757" t="s">
        <v>632</v>
      </c>
      <c r="C13" s="757" t="s">
        <v>290</v>
      </c>
      <c r="D13" s="758">
        <f>D12*100/D7</f>
        <v>0.1672958613350089</v>
      </c>
      <c r="E13" s="758">
        <f t="shared" ref="E13:H13" si="1">E12*100/E7</f>
        <v>3.4999999999999996</v>
      </c>
      <c r="F13" s="758">
        <f t="shared" si="1"/>
        <v>3.3111535287035148</v>
      </c>
      <c r="G13" s="758">
        <f t="shared" si="1"/>
        <v>3.2846752080268047</v>
      </c>
      <c r="H13" s="758">
        <f t="shared" si="1"/>
        <v>3.2936179475983098</v>
      </c>
    </row>
    <row r="14" spans="1:8" x14ac:dyDescent="0.25">
      <c r="A14" s="759" t="s">
        <v>633</v>
      </c>
      <c r="B14" s="760" t="s">
        <v>634</v>
      </c>
      <c r="C14" s="760" t="s">
        <v>12</v>
      </c>
      <c r="D14" s="761">
        <f>D7+D12</f>
        <v>35924.605090170393</v>
      </c>
      <c r="E14" s="761">
        <f t="shared" ref="E14:H14" si="2">E7+E12</f>
        <v>38855.777118179976</v>
      </c>
      <c r="F14" s="761">
        <f t="shared" si="2"/>
        <v>60694.864014573999</v>
      </c>
      <c r="G14" s="761">
        <f t="shared" si="2"/>
        <v>61611.832583399409</v>
      </c>
      <c r="H14" s="761">
        <f t="shared" si="2"/>
        <v>62535.360438076095</v>
      </c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9" spans="1:8" x14ac:dyDescent="0.25">
      <c r="B19" t="s">
        <v>673</v>
      </c>
      <c r="F19" t="s">
        <v>674</v>
      </c>
    </row>
  </sheetData>
  <mergeCells count="7">
    <mergeCell ref="G4:G5"/>
    <mergeCell ref="H4:H5"/>
    <mergeCell ref="A4:A5"/>
    <mergeCell ref="B4:B5"/>
    <mergeCell ref="C4:C5"/>
    <mergeCell ref="D4:E4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3"/>
  <sheetViews>
    <sheetView topLeftCell="A169" workbookViewId="0">
      <selection activeCell="G173" sqref="G173"/>
    </sheetView>
  </sheetViews>
  <sheetFormatPr defaultRowHeight="15" x14ac:dyDescent="0.25"/>
  <cols>
    <col min="2" max="2" width="22.140625" customWidth="1"/>
  </cols>
  <sheetData>
    <row r="1" spans="1:11" hidden="1" x14ac:dyDescent="0.25"/>
    <row r="2" spans="1:11" hidden="1" x14ac:dyDescent="0.25"/>
    <row r="3" spans="1:11" hidden="1" x14ac:dyDescent="0.25">
      <c r="D3" s="793" t="s">
        <v>409</v>
      </c>
      <c r="E3" s="793"/>
      <c r="F3" s="793"/>
      <c r="G3" s="793"/>
      <c r="H3" s="793"/>
      <c r="I3" s="793"/>
    </row>
    <row r="4" spans="1:11" hidden="1" x14ac:dyDescent="0.25">
      <c r="D4" s="793" t="s">
        <v>177</v>
      </c>
      <c r="E4" s="793"/>
      <c r="F4" s="793"/>
      <c r="G4" s="793"/>
      <c r="H4" s="793"/>
      <c r="I4" s="793"/>
    </row>
    <row r="5" spans="1:11" hidden="1" x14ac:dyDescent="0.25">
      <c r="D5" s="82" t="s">
        <v>410</v>
      </c>
      <c r="E5" s="82"/>
      <c r="F5" s="82"/>
      <c r="G5" s="82"/>
      <c r="H5" s="82"/>
      <c r="I5" s="82"/>
    </row>
    <row r="6" spans="1:11" hidden="1" x14ac:dyDescent="0.25">
      <c r="D6" s="793" t="s">
        <v>178</v>
      </c>
      <c r="E6" s="793"/>
      <c r="F6" s="793"/>
      <c r="G6" s="793"/>
      <c r="H6" s="793"/>
      <c r="I6" s="793"/>
    </row>
    <row r="7" spans="1:11" ht="15.75" hidden="1" thickBot="1" x14ac:dyDescent="0.3">
      <c r="A7" s="81" t="s">
        <v>411</v>
      </c>
    </row>
    <row r="8" spans="1:11" ht="15.75" hidden="1" thickBot="1" x14ac:dyDescent="0.3">
      <c r="A8" s="785" t="s">
        <v>0</v>
      </c>
      <c r="B8" s="785" t="s">
        <v>1</v>
      </c>
      <c r="C8" s="785" t="s">
        <v>2</v>
      </c>
      <c r="D8" s="788"/>
      <c r="E8" s="788"/>
      <c r="F8" s="788"/>
      <c r="G8" s="788"/>
      <c r="H8" s="790"/>
      <c r="I8" s="789" t="s">
        <v>174</v>
      </c>
      <c r="J8" s="788"/>
      <c r="K8" s="790"/>
    </row>
    <row r="9" spans="1:11" ht="15.75" hidden="1" customHeight="1" thickBot="1" x14ac:dyDescent="0.3">
      <c r="A9" s="787"/>
      <c r="B9" s="787"/>
      <c r="C9" s="787"/>
      <c r="D9" s="791" t="s">
        <v>4</v>
      </c>
      <c r="E9" s="792"/>
      <c r="F9" s="785" t="s">
        <v>175</v>
      </c>
      <c r="G9" s="785" t="s">
        <v>401</v>
      </c>
      <c r="H9" s="785" t="s">
        <v>402</v>
      </c>
      <c r="I9" s="785" t="s">
        <v>175</v>
      </c>
      <c r="J9" s="785" t="s">
        <v>401</v>
      </c>
      <c r="K9" s="785" t="s">
        <v>402</v>
      </c>
    </row>
    <row r="10" spans="1:11" ht="15.75" hidden="1" thickBot="1" x14ac:dyDescent="0.3">
      <c r="A10" s="786"/>
      <c r="B10" s="786"/>
      <c r="C10" s="786"/>
      <c r="D10" s="4" t="s">
        <v>8</v>
      </c>
      <c r="E10" s="4" t="s">
        <v>9</v>
      </c>
      <c r="F10" s="786"/>
      <c r="G10" s="786"/>
      <c r="H10" s="786"/>
      <c r="I10" s="786"/>
      <c r="J10" s="786"/>
      <c r="K10" s="786"/>
    </row>
    <row r="11" spans="1:11" hidden="1" x14ac:dyDescent="0.25">
      <c r="A11" s="43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63">
        <v>7</v>
      </c>
      <c r="H11" s="63">
        <v>8</v>
      </c>
      <c r="I11" s="34">
        <v>9</v>
      </c>
      <c r="J11" s="34">
        <v>10</v>
      </c>
      <c r="K11" s="34">
        <v>11</v>
      </c>
    </row>
    <row r="12" spans="1:11" hidden="1" x14ac:dyDescent="0.25">
      <c r="A12" s="326"/>
      <c r="B12" s="326" t="s">
        <v>412</v>
      </c>
      <c r="C12" s="327"/>
      <c r="D12" s="328"/>
      <c r="E12" s="328"/>
      <c r="F12" s="329"/>
      <c r="G12" s="329"/>
      <c r="H12" s="329"/>
      <c r="I12" s="328"/>
      <c r="J12" s="328"/>
      <c r="K12" s="328"/>
    </row>
    <row r="13" spans="1:11" ht="45" hidden="1" x14ac:dyDescent="0.25">
      <c r="A13" s="107" t="s">
        <v>152</v>
      </c>
      <c r="B13" s="330" t="s">
        <v>413</v>
      </c>
      <c r="C13" s="134" t="s">
        <v>414</v>
      </c>
      <c r="D13" s="1"/>
      <c r="E13" s="1"/>
      <c r="F13" s="66"/>
      <c r="G13" s="66"/>
      <c r="H13" s="66"/>
      <c r="I13" s="1"/>
      <c r="J13" s="1"/>
      <c r="K13" s="1"/>
    </row>
    <row r="14" spans="1:11" hidden="1" x14ac:dyDescent="0.25">
      <c r="A14" s="107" t="s">
        <v>153</v>
      </c>
      <c r="B14" s="87" t="s">
        <v>415</v>
      </c>
      <c r="C14" s="134"/>
      <c r="D14" s="1"/>
      <c r="E14" s="1"/>
      <c r="F14" s="66"/>
      <c r="G14" s="66"/>
      <c r="H14" s="66"/>
      <c r="I14" s="1"/>
      <c r="J14" s="1"/>
      <c r="K14" s="1"/>
    </row>
    <row r="15" spans="1:11" ht="30" hidden="1" x14ac:dyDescent="0.25">
      <c r="A15" s="27" t="s">
        <v>165</v>
      </c>
      <c r="B15" s="45" t="s">
        <v>416</v>
      </c>
      <c r="C15" s="134" t="s">
        <v>301</v>
      </c>
      <c r="D15" s="1"/>
      <c r="E15" s="1"/>
      <c r="F15" s="66"/>
      <c r="G15" s="66"/>
      <c r="H15" s="66"/>
      <c r="I15" s="1"/>
      <c r="J15" s="1"/>
      <c r="K15" s="1"/>
    </row>
    <row r="16" spans="1:11" ht="45" hidden="1" x14ac:dyDescent="0.25">
      <c r="A16" s="27" t="s">
        <v>417</v>
      </c>
      <c r="B16" s="45" t="s">
        <v>333</v>
      </c>
      <c r="C16" s="134"/>
      <c r="D16" s="1"/>
      <c r="E16" s="1"/>
      <c r="F16" s="66"/>
      <c r="G16" s="66"/>
      <c r="H16" s="66"/>
      <c r="I16" s="1"/>
      <c r="J16" s="1"/>
      <c r="K16" s="1"/>
    </row>
    <row r="17" spans="1:11" ht="45" hidden="1" x14ac:dyDescent="0.25">
      <c r="A17" s="27" t="s">
        <v>418</v>
      </c>
      <c r="B17" s="45" t="s">
        <v>419</v>
      </c>
      <c r="C17" s="134" t="s">
        <v>301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idden="1" x14ac:dyDescent="0.25">
      <c r="A18" s="27" t="s">
        <v>420</v>
      </c>
      <c r="B18" s="1" t="s">
        <v>421</v>
      </c>
      <c r="C18" s="134"/>
      <c r="D18" s="1"/>
      <c r="E18" s="1"/>
      <c r="F18" s="66"/>
      <c r="G18" s="66"/>
      <c r="H18" s="66"/>
      <c r="I18" s="1"/>
      <c r="J18" s="1"/>
      <c r="K18" s="1"/>
    </row>
    <row r="19" spans="1:11" hidden="1" x14ac:dyDescent="0.25">
      <c r="A19" s="27" t="s">
        <v>422</v>
      </c>
      <c r="B19" s="1" t="s">
        <v>423</v>
      </c>
      <c r="C19" s="134" t="s">
        <v>301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75" hidden="1" x14ac:dyDescent="0.25">
      <c r="A20" s="28" t="s">
        <v>424</v>
      </c>
      <c r="B20" s="331" t="s">
        <v>425</v>
      </c>
      <c r="C20" s="135" t="s">
        <v>301</v>
      </c>
      <c r="D20" s="35"/>
      <c r="E20" s="35"/>
      <c r="F20" s="67"/>
      <c r="G20" s="67"/>
      <c r="H20" s="67"/>
      <c r="I20" s="35"/>
      <c r="J20" s="35"/>
      <c r="K20" s="35"/>
    </row>
    <row r="21" spans="1:11" ht="60" hidden="1" x14ac:dyDescent="0.25">
      <c r="A21" s="332" t="s">
        <v>426</v>
      </c>
      <c r="B21" s="333" t="s">
        <v>427</v>
      </c>
      <c r="C21" s="135"/>
      <c r="D21" s="35"/>
      <c r="E21" s="35"/>
      <c r="F21" s="67"/>
      <c r="G21" s="67"/>
      <c r="H21" s="67"/>
      <c r="I21" s="35"/>
      <c r="J21" s="35"/>
      <c r="K21" s="35"/>
    </row>
    <row r="22" spans="1:11" hidden="1" x14ac:dyDescent="0.25">
      <c r="A22" s="28" t="s">
        <v>428</v>
      </c>
      <c r="B22" s="35" t="s">
        <v>429</v>
      </c>
      <c r="C22" s="135" t="s">
        <v>290</v>
      </c>
      <c r="D22" s="35"/>
      <c r="E22" s="35"/>
      <c r="F22" s="67"/>
      <c r="G22" s="67"/>
      <c r="H22" s="67"/>
      <c r="I22" s="35"/>
      <c r="J22" s="35"/>
      <c r="K22" s="35"/>
    </row>
    <row r="23" spans="1:11" hidden="1" x14ac:dyDescent="0.25">
      <c r="A23" s="28" t="s">
        <v>430</v>
      </c>
      <c r="B23" s="35" t="s">
        <v>431</v>
      </c>
      <c r="C23" s="135" t="s">
        <v>301</v>
      </c>
      <c r="D23" s="35"/>
      <c r="E23" s="35"/>
      <c r="F23" s="67"/>
      <c r="G23" s="67"/>
      <c r="H23" s="67"/>
      <c r="I23" s="35"/>
      <c r="J23" s="35"/>
      <c r="K23" s="35"/>
    </row>
    <row r="24" spans="1:11" hidden="1" x14ac:dyDescent="0.25">
      <c r="A24" s="332" t="s">
        <v>432</v>
      </c>
      <c r="B24" s="334" t="s">
        <v>433</v>
      </c>
      <c r="C24" s="135"/>
      <c r="D24" s="35"/>
      <c r="E24" s="35"/>
      <c r="F24" s="67"/>
      <c r="G24" s="67"/>
      <c r="H24" s="67"/>
      <c r="I24" s="35"/>
      <c r="J24" s="35"/>
      <c r="K24" s="35"/>
    </row>
    <row r="25" spans="1:11" hidden="1" x14ac:dyDescent="0.25">
      <c r="A25" s="28" t="s">
        <v>434</v>
      </c>
      <c r="B25" s="35" t="s">
        <v>429</v>
      </c>
      <c r="C25" s="135" t="s">
        <v>290</v>
      </c>
      <c r="D25" s="35"/>
      <c r="E25" s="35"/>
      <c r="F25" s="67"/>
      <c r="G25" s="67"/>
      <c r="H25" s="67"/>
      <c r="I25" s="35"/>
      <c r="J25" s="35"/>
      <c r="K25" s="35"/>
    </row>
    <row r="26" spans="1:11" hidden="1" x14ac:dyDescent="0.25">
      <c r="A26" s="28" t="s">
        <v>435</v>
      </c>
      <c r="B26" s="35" t="s">
        <v>431</v>
      </c>
      <c r="C26" s="135" t="s">
        <v>301</v>
      </c>
      <c r="D26" s="35"/>
      <c r="E26" s="35"/>
      <c r="F26" s="67"/>
      <c r="G26" s="67"/>
      <c r="H26" s="67"/>
      <c r="I26" s="35"/>
      <c r="J26" s="35"/>
      <c r="K26" s="35"/>
    </row>
    <row r="27" spans="1:11" ht="60" hidden="1" x14ac:dyDescent="0.25">
      <c r="A27" s="332" t="s">
        <v>436</v>
      </c>
      <c r="B27" s="333" t="s">
        <v>437</v>
      </c>
      <c r="C27" s="135"/>
      <c r="D27" s="35"/>
      <c r="E27" s="35"/>
      <c r="F27" s="67"/>
      <c r="G27" s="67"/>
      <c r="H27" s="67"/>
      <c r="I27" s="35"/>
      <c r="J27" s="35"/>
      <c r="K27" s="35"/>
    </row>
    <row r="28" spans="1:11" hidden="1" x14ac:dyDescent="0.25">
      <c r="A28" s="28" t="s">
        <v>438</v>
      </c>
      <c r="B28" s="35" t="s">
        <v>429</v>
      </c>
      <c r="C28" s="135" t="s">
        <v>290</v>
      </c>
      <c r="D28" s="35"/>
      <c r="E28" s="35"/>
      <c r="F28" s="67"/>
      <c r="G28" s="67"/>
      <c r="H28" s="67"/>
      <c r="I28" s="35"/>
      <c r="J28" s="35"/>
      <c r="K28" s="35"/>
    </row>
    <row r="29" spans="1:11" hidden="1" x14ac:dyDescent="0.25">
      <c r="A29" s="28" t="s">
        <v>439</v>
      </c>
      <c r="B29" s="35" t="s">
        <v>431</v>
      </c>
      <c r="C29" s="135" t="s">
        <v>301</v>
      </c>
      <c r="D29" s="35"/>
      <c r="E29" s="35"/>
      <c r="F29" s="67"/>
      <c r="G29" s="67"/>
      <c r="H29" s="67"/>
      <c r="I29" s="35"/>
      <c r="J29" s="35"/>
      <c r="K29" s="35"/>
    </row>
    <row r="30" spans="1:11" hidden="1" x14ac:dyDescent="0.25">
      <c r="A30" s="28" t="s">
        <v>440</v>
      </c>
      <c r="B30" s="35" t="s">
        <v>269</v>
      </c>
      <c r="C30" s="135" t="s">
        <v>301</v>
      </c>
      <c r="D30" s="35"/>
      <c r="E30" s="35"/>
      <c r="F30" s="67"/>
      <c r="G30" s="67"/>
      <c r="H30" s="67"/>
      <c r="I30" s="35"/>
      <c r="J30" s="35"/>
      <c r="K30" s="35"/>
    </row>
    <row r="31" spans="1:11" hidden="1" x14ac:dyDescent="0.25">
      <c r="A31" s="28" t="s">
        <v>441</v>
      </c>
      <c r="B31" s="35" t="s">
        <v>442</v>
      </c>
      <c r="C31" s="135" t="s">
        <v>301</v>
      </c>
      <c r="D31" s="35"/>
      <c r="E31" s="35"/>
      <c r="F31" s="67"/>
      <c r="G31" s="67"/>
      <c r="H31" s="67"/>
      <c r="I31" s="35"/>
      <c r="J31" s="35"/>
      <c r="K31" s="35"/>
    </row>
    <row r="32" spans="1:11" ht="60" hidden="1" x14ac:dyDescent="0.25">
      <c r="A32" s="332" t="s">
        <v>443</v>
      </c>
      <c r="B32" s="333" t="s">
        <v>444</v>
      </c>
      <c r="C32" s="135" t="s">
        <v>301</v>
      </c>
      <c r="D32" s="35">
        <v>0</v>
      </c>
      <c r="E32" s="35">
        <v>0</v>
      </c>
      <c r="F32" s="35">
        <v>0</v>
      </c>
      <c r="G32" s="1">
        <v>0</v>
      </c>
      <c r="H32" s="1">
        <v>0</v>
      </c>
      <c r="I32" s="35">
        <v>0</v>
      </c>
      <c r="J32" s="35">
        <v>0</v>
      </c>
      <c r="K32" s="35">
        <v>0</v>
      </c>
    </row>
    <row r="33" spans="1:11" hidden="1" x14ac:dyDescent="0.25">
      <c r="A33" s="332" t="s">
        <v>445</v>
      </c>
      <c r="B33" s="334" t="s">
        <v>446</v>
      </c>
      <c r="C33" s="135" t="s">
        <v>33</v>
      </c>
      <c r="D33" s="35">
        <v>0</v>
      </c>
      <c r="E33" s="35">
        <v>0</v>
      </c>
      <c r="F33" s="35">
        <v>0</v>
      </c>
      <c r="G33" s="1">
        <v>0</v>
      </c>
      <c r="H33" s="1">
        <v>0</v>
      </c>
      <c r="I33" s="35">
        <v>0</v>
      </c>
      <c r="J33" s="35">
        <v>0</v>
      </c>
      <c r="K33" s="35">
        <v>0</v>
      </c>
    </row>
    <row r="34" spans="1:11" ht="30" hidden="1" x14ac:dyDescent="0.25">
      <c r="A34" s="332" t="s">
        <v>167</v>
      </c>
      <c r="B34" s="335" t="s">
        <v>447</v>
      </c>
      <c r="C34" s="336" t="s">
        <v>33</v>
      </c>
      <c r="D34" s="35"/>
      <c r="E34" s="35"/>
      <c r="F34" s="67"/>
      <c r="G34" s="67"/>
      <c r="H34" s="67"/>
      <c r="I34" s="35"/>
      <c r="J34" s="35"/>
      <c r="K34" s="35"/>
    </row>
    <row r="35" spans="1:11" hidden="1" x14ac:dyDescent="0.25">
      <c r="A35" s="337" t="s">
        <v>448</v>
      </c>
      <c r="B35" s="338" t="s">
        <v>449</v>
      </c>
      <c r="C35" s="339" t="s">
        <v>33</v>
      </c>
      <c r="D35" s="156"/>
      <c r="E35" s="156"/>
      <c r="F35" s="156"/>
      <c r="G35" s="156"/>
      <c r="H35" s="156"/>
      <c r="I35" s="156"/>
      <c r="J35" s="156"/>
      <c r="K35" s="156"/>
    </row>
    <row r="36" spans="1:11" ht="45" hidden="1" x14ac:dyDescent="0.25">
      <c r="A36" s="340" t="s">
        <v>450</v>
      </c>
      <c r="B36" s="340" t="s">
        <v>451</v>
      </c>
      <c r="C36" s="161" t="s">
        <v>33</v>
      </c>
      <c r="D36" s="47"/>
      <c r="E36" s="47"/>
      <c r="F36" s="47"/>
      <c r="G36" s="47"/>
      <c r="H36" s="47"/>
      <c r="I36" s="47"/>
      <c r="J36" s="47"/>
      <c r="K36" s="47"/>
    </row>
    <row r="37" spans="1:11" ht="30" hidden="1" x14ac:dyDescent="0.25">
      <c r="A37" s="341" t="s">
        <v>452</v>
      </c>
      <c r="B37" s="342" t="s">
        <v>453</v>
      </c>
      <c r="C37" s="161" t="s">
        <v>33</v>
      </c>
      <c r="D37" s="47"/>
      <c r="E37" s="47"/>
      <c r="F37" s="47"/>
      <c r="G37" s="47"/>
      <c r="H37" s="47"/>
      <c r="I37" s="47"/>
      <c r="J37" s="47"/>
      <c r="K37" s="47"/>
    </row>
    <row r="38" spans="1:11" hidden="1" x14ac:dyDescent="0.25">
      <c r="A38" s="343" t="s">
        <v>454</v>
      </c>
      <c r="B38" s="156" t="s">
        <v>455</v>
      </c>
      <c r="C38" s="164" t="s">
        <v>33</v>
      </c>
      <c r="D38" s="47">
        <v>0</v>
      </c>
      <c r="E38" s="47">
        <v>0</v>
      </c>
      <c r="F38" s="47">
        <v>0</v>
      </c>
      <c r="G38" s="1">
        <v>0</v>
      </c>
      <c r="H38" s="1">
        <v>0</v>
      </c>
      <c r="I38" s="47">
        <v>0</v>
      </c>
      <c r="J38" s="47">
        <v>0</v>
      </c>
      <c r="K38" s="47">
        <v>0</v>
      </c>
    </row>
    <row r="39" spans="1:11" hidden="1" x14ac:dyDescent="0.25">
      <c r="A39" s="343" t="s">
        <v>456</v>
      </c>
      <c r="B39" s="156" t="s">
        <v>384</v>
      </c>
      <c r="C39" s="164" t="s">
        <v>33</v>
      </c>
      <c r="D39" s="47"/>
      <c r="E39" s="47"/>
      <c r="F39" s="47"/>
      <c r="G39" s="47"/>
      <c r="H39" s="47"/>
      <c r="I39" s="47"/>
      <c r="J39" s="47"/>
      <c r="K39" s="47"/>
    </row>
    <row r="40" spans="1:11" hidden="1" x14ac:dyDescent="0.25">
      <c r="A40" s="344"/>
      <c r="B40" s="326" t="s">
        <v>457</v>
      </c>
      <c r="C40" s="345"/>
      <c r="D40" s="328"/>
      <c r="E40" s="328"/>
      <c r="F40" s="328"/>
      <c r="G40" s="328"/>
      <c r="H40" s="328"/>
      <c r="I40" s="328"/>
      <c r="J40" s="328"/>
      <c r="K40" s="328"/>
    </row>
    <row r="41" spans="1:11" ht="45" hidden="1" x14ac:dyDescent="0.25">
      <c r="A41" s="107" t="s">
        <v>152</v>
      </c>
      <c r="B41" s="330" t="s">
        <v>413</v>
      </c>
      <c r="C41" s="134" t="s">
        <v>414</v>
      </c>
      <c r="D41" s="1"/>
      <c r="E41" s="1"/>
      <c r="F41" s="66"/>
      <c r="G41" s="66"/>
      <c r="H41" s="66"/>
      <c r="I41" s="1"/>
      <c r="J41" s="1"/>
      <c r="K41" s="1"/>
    </row>
    <row r="42" spans="1:11" hidden="1" x14ac:dyDescent="0.25">
      <c r="A42" s="107" t="s">
        <v>153</v>
      </c>
      <c r="B42" s="87" t="s">
        <v>415</v>
      </c>
      <c r="C42" s="134"/>
      <c r="D42" s="1"/>
      <c r="E42" s="1"/>
      <c r="F42" s="66"/>
      <c r="G42" s="66"/>
      <c r="H42" s="66"/>
      <c r="I42" s="1"/>
      <c r="J42" s="1"/>
      <c r="K42" s="1"/>
    </row>
    <row r="43" spans="1:11" ht="30" hidden="1" x14ac:dyDescent="0.25">
      <c r="A43" s="27" t="s">
        <v>165</v>
      </c>
      <c r="B43" s="45" t="s">
        <v>416</v>
      </c>
      <c r="C43" s="134" t="s">
        <v>301</v>
      </c>
      <c r="D43" s="1"/>
      <c r="E43" s="1"/>
      <c r="F43" s="66"/>
      <c r="G43" s="66"/>
      <c r="H43" s="66"/>
      <c r="I43" s="1"/>
      <c r="J43" s="1"/>
      <c r="K43" s="1"/>
    </row>
    <row r="44" spans="1:11" ht="45" hidden="1" x14ac:dyDescent="0.25">
      <c r="A44" s="27" t="s">
        <v>417</v>
      </c>
      <c r="B44" s="45" t="s">
        <v>333</v>
      </c>
      <c r="C44" s="134"/>
      <c r="D44" s="1"/>
      <c r="E44" s="1"/>
      <c r="F44" s="66"/>
      <c r="G44" s="66"/>
      <c r="H44" s="66"/>
      <c r="I44" s="1"/>
      <c r="J44" s="1"/>
      <c r="K44" s="1"/>
    </row>
    <row r="45" spans="1:11" ht="45" hidden="1" x14ac:dyDescent="0.25">
      <c r="A45" s="27" t="s">
        <v>418</v>
      </c>
      <c r="B45" s="45" t="s">
        <v>419</v>
      </c>
      <c r="C45" s="134" t="s">
        <v>301</v>
      </c>
      <c r="D45" s="1">
        <v>0</v>
      </c>
      <c r="E45" s="1">
        <v>0</v>
      </c>
      <c r="F45" s="1">
        <v>0</v>
      </c>
      <c r="G45" s="1"/>
      <c r="H45" s="1"/>
      <c r="I45" s="1">
        <v>0</v>
      </c>
      <c r="J45" s="1">
        <v>0</v>
      </c>
      <c r="K45" s="1">
        <v>0</v>
      </c>
    </row>
    <row r="46" spans="1:11" hidden="1" x14ac:dyDescent="0.25">
      <c r="A46" s="27" t="s">
        <v>420</v>
      </c>
      <c r="B46" s="1" t="s">
        <v>421</v>
      </c>
      <c r="C46" s="134"/>
      <c r="D46" s="1"/>
      <c r="E46" s="1"/>
      <c r="F46" s="66"/>
      <c r="G46" s="66"/>
      <c r="H46" s="66"/>
      <c r="I46" s="1"/>
      <c r="J46" s="1"/>
      <c r="K46" s="1"/>
    </row>
    <row r="47" spans="1:11" hidden="1" x14ac:dyDescent="0.25">
      <c r="A47" s="27" t="s">
        <v>422</v>
      </c>
      <c r="B47" s="1" t="s">
        <v>423</v>
      </c>
      <c r="C47" s="134" t="s">
        <v>301</v>
      </c>
      <c r="D47" s="1">
        <v>0</v>
      </c>
      <c r="E47" s="1">
        <v>0</v>
      </c>
      <c r="F47" s="1">
        <v>0</v>
      </c>
      <c r="G47" s="1"/>
      <c r="H47" s="1"/>
      <c r="I47" s="1">
        <v>0</v>
      </c>
      <c r="J47" s="1">
        <v>0</v>
      </c>
      <c r="K47" s="1">
        <v>0</v>
      </c>
    </row>
    <row r="48" spans="1:11" ht="75" hidden="1" x14ac:dyDescent="0.25">
      <c r="A48" s="28" t="s">
        <v>424</v>
      </c>
      <c r="B48" s="331" t="s">
        <v>425</v>
      </c>
      <c r="C48" s="135" t="s">
        <v>301</v>
      </c>
      <c r="D48" s="35"/>
      <c r="E48" s="35"/>
      <c r="F48" s="67"/>
      <c r="G48" s="67"/>
      <c r="H48" s="67"/>
      <c r="I48" s="35"/>
      <c r="J48" s="35"/>
      <c r="K48" s="35"/>
    </row>
    <row r="49" spans="1:11" ht="60" hidden="1" x14ac:dyDescent="0.25">
      <c r="A49" s="332" t="s">
        <v>426</v>
      </c>
      <c r="B49" s="333" t="s">
        <v>427</v>
      </c>
      <c r="C49" s="135"/>
      <c r="D49" s="35"/>
      <c r="E49" s="35"/>
      <c r="F49" s="67"/>
      <c r="G49" s="67"/>
      <c r="H49" s="67"/>
      <c r="I49" s="35"/>
      <c r="J49" s="35"/>
      <c r="K49" s="35"/>
    </row>
    <row r="50" spans="1:11" hidden="1" x14ac:dyDescent="0.25">
      <c r="A50" s="28" t="s">
        <v>428</v>
      </c>
      <c r="B50" s="35" t="s">
        <v>429</v>
      </c>
      <c r="C50" s="135" t="s">
        <v>290</v>
      </c>
      <c r="D50" s="35"/>
      <c r="E50" s="35"/>
      <c r="F50" s="67"/>
      <c r="G50" s="67"/>
      <c r="H50" s="67"/>
      <c r="I50" s="35"/>
      <c r="J50" s="35"/>
      <c r="K50" s="35"/>
    </row>
    <row r="51" spans="1:11" hidden="1" x14ac:dyDescent="0.25">
      <c r="A51" s="28" t="s">
        <v>430</v>
      </c>
      <c r="B51" s="35" t="s">
        <v>431</v>
      </c>
      <c r="C51" s="135" t="s">
        <v>301</v>
      </c>
      <c r="D51" s="35"/>
      <c r="E51" s="35"/>
      <c r="F51" s="67"/>
      <c r="G51" s="67"/>
      <c r="H51" s="67"/>
      <c r="I51" s="35"/>
      <c r="J51" s="35"/>
      <c r="K51" s="35"/>
    </row>
    <row r="52" spans="1:11" hidden="1" x14ac:dyDescent="0.25">
      <c r="A52" s="332" t="s">
        <v>432</v>
      </c>
      <c r="B52" s="334" t="s">
        <v>433</v>
      </c>
      <c r="C52" s="135"/>
      <c r="D52" s="35"/>
      <c r="E52" s="35"/>
      <c r="F52" s="67"/>
      <c r="G52" s="67"/>
      <c r="H52" s="67"/>
      <c r="I52" s="35"/>
      <c r="J52" s="35"/>
      <c r="K52" s="35"/>
    </row>
    <row r="53" spans="1:11" hidden="1" x14ac:dyDescent="0.25">
      <c r="A53" s="28" t="s">
        <v>434</v>
      </c>
      <c r="B53" s="35" t="s">
        <v>429</v>
      </c>
      <c r="C53" s="135" t="s">
        <v>290</v>
      </c>
      <c r="D53" s="35"/>
      <c r="E53" s="35"/>
      <c r="F53" s="67"/>
      <c r="G53" s="67"/>
      <c r="H53" s="67"/>
      <c r="I53" s="35"/>
      <c r="J53" s="35"/>
      <c r="K53" s="35"/>
    </row>
    <row r="54" spans="1:11" hidden="1" x14ac:dyDescent="0.25">
      <c r="A54" s="28" t="s">
        <v>435</v>
      </c>
      <c r="B54" s="35" t="s">
        <v>431</v>
      </c>
      <c r="C54" s="135" t="s">
        <v>301</v>
      </c>
      <c r="D54" s="35"/>
      <c r="E54" s="35"/>
      <c r="F54" s="67"/>
      <c r="G54" s="67"/>
      <c r="H54" s="67"/>
      <c r="I54" s="35"/>
      <c r="J54" s="35"/>
      <c r="K54" s="35"/>
    </row>
    <row r="55" spans="1:11" ht="60" hidden="1" x14ac:dyDescent="0.25">
      <c r="A55" s="332" t="s">
        <v>436</v>
      </c>
      <c r="B55" s="333" t="s">
        <v>437</v>
      </c>
      <c r="C55" s="135"/>
      <c r="D55" s="35"/>
      <c r="E55" s="35"/>
      <c r="F55" s="67"/>
      <c r="G55" s="67"/>
      <c r="H55" s="67"/>
      <c r="I55" s="35"/>
      <c r="J55" s="35"/>
      <c r="K55" s="35"/>
    </row>
    <row r="56" spans="1:11" hidden="1" x14ac:dyDescent="0.25">
      <c r="A56" s="28" t="s">
        <v>438</v>
      </c>
      <c r="B56" s="35" t="s">
        <v>429</v>
      </c>
      <c r="C56" s="135" t="s">
        <v>290</v>
      </c>
      <c r="D56" s="35"/>
      <c r="E56" s="35"/>
      <c r="F56" s="67"/>
      <c r="G56" s="67"/>
      <c r="H56" s="67"/>
      <c r="I56" s="35"/>
      <c r="J56" s="35"/>
      <c r="K56" s="35"/>
    </row>
    <row r="57" spans="1:11" hidden="1" x14ac:dyDescent="0.25">
      <c r="A57" s="28" t="s">
        <v>439</v>
      </c>
      <c r="B57" s="35" t="s">
        <v>431</v>
      </c>
      <c r="C57" s="135" t="s">
        <v>301</v>
      </c>
      <c r="D57" s="35"/>
      <c r="E57" s="35"/>
      <c r="F57" s="67"/>
      <c r="G57" s="67"/>
      <c r="H57" s="67"/>
      <c r="I57" s="35"/>
      <c r="J57" s="35"/>
      <c r="K57" s="35"/>
    </row>
    <row r="58" spans="1:11" hidden="1" x14ac:dyDescent="0.25">
      <c r="A58" s="28" t="s">
        <v>440</v>
      </c>
      <c r="B58" s="35" t="s">
        <v>269</v>
      </c>
      <c r="C58" s="135" t="s">
        <v>301</v>
      </c>
      <c r="D58" s="35"/>
      <c r="E58" s="35"/>
      <c r="F58" s="67"/>
      <c r="G58" s="67"/>
      <c r="H58" s="67"/>
      <c r="I58" s="35"/>
      <c r="J58" s="35"/>
      <c r="K58" s="35"/>
    </row>
    <row r="59" spans="1:11" hidden="1" x14ac:dyDescent="0.25">
      <c r="A59" s="28" t="s">
        <v>441</v>
      </c>
      <c r="B59" s="35" t="s">
        <v>442</v>
      </c>
      <c r="C59" s="135" t="s">
        <v>301</v>
      </c>
      <c r="D59" s="35"/>
      <c r="E59" s="35"/>
      <c r="F59" s="67"/>
      <c r="G59" s="67"/>
      <c r="H59" s="67"/>
      <c r="I59" s="35"/>
      <c r="J59" s="35"/>
      <c r="K59" s="35"/>
    </row>
    <row r="60" spans="1:11" ht="60" hidden="1" x14ac:dyDescent="0.25">
      <c r="A60" s="332" t="s">
        <v>443</v>
      </c>
      <c r="B60" s="333" t="s">
        <v>444</v>
      </c>
      <c r="C60" s="135" t="s">
        <v>301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1" hidden="1" x14ac:dyDescent="0.25">
      <c r="A61" s="332" t="s">
        <v>445</v>
      </c>
      <c r="B61" s="334" t="s">
        <v>446</v>
      </c>
      <c r="C61" s="135" t="s">
        <v>33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1:11" ht="30" hidden="1" x14ac:dyDescent="0.25">
      <c r="A62" s="332" t="s">
        <v>167</v>
      </c>
      <c r="B62" s="335" t="s">
        <v>447</v>
      </c>
      <c r="C62" s="336" t="s">
        <v>33</v>
      </c>
      <c r="D62" s="35"/>
      <c r="E62" s="35"/>
      <c r="F62" s="67"/>
      <c r="G62" s="67"/>
      <c r="H62" s="67"/>
      <c r="I62" s="35"/>
      <c r="J62" s="35"/>
      <c r="K62" s="35"/>
    </row>
    <row r="63" spans="1:11" hidden="1" x14ac:dyDescent="0.25">
      <c r="A63" s="337" t="s">
        <v>448</v>
      </c>
      <c r="B63" s="338" t="s">
        <v>449</v>
      </c>
      <c r="C63" s="339" t="s">
        <v>33</v>
      </c>
      <c r="D63" s="156"/>
      <c r="E63" s="156"/>
      <c r="F63" s="156"/>
      <c r="G63" s="156"/>
      <c r="H63" s="156"/>
      <c r="I63" s="156"/>
      <c r="J63" s="156"/>
      <c r="K63" s="156"/>
    </row>
    <row r="64" spans="1:11" ht="45" hidden="1" x14ac:dyDescent="0.25">
      <c r="A64" s="340" t="s">
        <v>450</v>
      </c>
      <c r="B64" s="340" t="s">
        <v>451</v>
      </c>
      <c r="C64" s="161" t="s">
        <v>33</v>
      </c>
      <c r="D64" s="47"/>
      <c r="E64" s="47"/>
      <c r="F64" s="47"/>
      <c r="G64" s="47"/>
      <c r="H64" s="47"/>
      <c r="I64" s="47"/>
      <c r="J64" s="47"/>
      <c r="K64" s="47"/>
    </row>
    <row r="65" spans="1:11" ht="30" hidden="1" x14ac:dyDescent="0.25">
      <c r="A65" s="341" t="s">
        <v>452</v>
      </c>
      <c r="B65" s="342" t="s">
        <v>453</v>
      </c>
      <c r="C65" s="161" t="s">
        <v>33</v>
      </c>
      <c r="D65" s="47"/>
      <c r="E65" s="47"/>
      <c r="F65" s="47"/>
      <c r="G65" s="47"/>
      <c r="H65" s="47"/>
      <c r="I65" s="47"/>
      <c r="J65" s="47"/>
      <c r="K65" s="47"/>
    </row>
    <row r="66" spans="1:11" hidden="1" x14ac:dyDescent="0.25">
      <c r="A66" s="343" t="s">
        <v>454</v>
      </c>
      <c r="B66" s="156" t="s">
        <v>455</v>
      </c>
      <c r="C66" s="164" t="s">
        <v>33</v>
      </c>
      <c r="D66" s="47">
        <v>0</v>
      </c>
      <c r="E66" s="47">
        <v>0</v>
      </c>
      <c r="F66" s="47">
        <v>0</v>
      </c>
      <c r="G66" s="35">
        <v>0</v>
      </c>
      <c r="H66" s="35">
        <v>0</v>
      </c>
      <c r="I66" s="47">
        <v>0</v>
      </c>
      <c r="J66" s="47">
        <v>0</v>
      </c>
      <c r="K66" s="47">
        <v>0</v>
      </c>
    </row>
    <row r="67" spans="1:11" hidden="1" x14ac:dyDescent="0.25">
      <c r="A67" s="343" t="s">
        <v>456</v>
      </c>
      <c r="B67" s="156" t="s">
        <v>384</v>
      </c>
      <c r="C67" s="164" t="s">
        <v>33</v>
      </c>
      <c r="D67" s="47"/>
      <c r="E67" s="47"/>
      <c r="F67" s="47"/>
      <c r="G67" s="47"/>
      <c r="H67" s="47"/>
      <c r="I67" s="47"/>
      <c r="J67" s="47"/>
      <c r="K67" s="47"/>
    </row>
    <row r="68" spans="1:11" hidden="1" x14ac:dyDescent="0.25">
      <c r="A68" s="328"/>
      <c r="B68" s="326" t="s">
        <v>458</v>
      </c>
      <c r="C68" s="328"/>
      <c r="D68" s="328"/>
      <c r="E68" s="328"/>
      <c r="F68" s="328"/>
      <c r="G68" s="328"/>
      <c r="H68" s="328"/>
      <c r="I68" s="328"/>
      <c r="J68" s="328"/>
      <c r="K68" s="328"/>
    </row>
    <row r="69" spans="1:11" ht="45" hidden="1" x14ac:dyDescent="0.25">
      <c r="A69" s="107" t="s">
        <v>152</v>
      </c>
      <c r="B69" s="330" t="s">
        <v>413</v>
      </c>
      <c r="C69" s="134" t="s">
        <v>414</v>
      </c>
      <c r="D69" s="1"/>
      <c r="E69" s="1"/>
      <c r="F69" s="66"/>
      <c r="G69" s="66"/>
      <c r="H69" s="66"/>
      <c r="I69" s="1"/>
      <c r="J69" s="1"/>
      <c r="K69" s="1"/>
    </row>
    <row r="70" spans="1:11" hidden="1" x14ac:dyDescent="0.25">
      <c r="A70" s="107" t="s">
        <v>153</v>
      </c>
      <c r="B70" s="87" t="s">
        <v>415</v>
      </c>
      <c r="C70" s="134"/>
      <c r="D70" s="1"/>
      <c r="E70" s="1"/>
      <c r="F70" s="66"/>
      <c r="G70" s="66"/>
      <c r="H70" s="66"/>
      <c r="I70" s="1"/>
      <c r="J70" s="1"/>
      <c r="K70" s="1"/>
    </row>
    <row r="71" spans="1:11" ht="30" hidden="1" x14ac:dyDescent="0.25">
      <c r="A71" s="27" t="s">
        <v>165</v>
      </c>
      <c r="B71" s="45" t="s">
        <v>416</v>
      </c>
      <c r="C71" s="134" t="s">
        <v>301</v>
      </c>
      <c r="D71" s="1"/>
      <c r="E71" s="1"/>
      <c r="F71" s="66"/>
      <c r="G71" s="66"/>
      <c r="H71" s="66"/>
      <c r="I71" s="1"/>
      <c r="J71" s="1"/>
      <c r="K71" s="1"/>
    </row>
    <row r="72" spans="1:11" ht="45" hidden="1" x14ac:dyDescent="0.25">
      <c r="A72" s="27" t="s">
        <v>417</v>
      </c>
      <c r="B72" s="45" t="s">
        <v>333</v>
      </c>
      <c r="C72" s="134"/>
      <c r="D72" s="1"/>
      <c r="E72" s="1"/>
      <c r="F72" s="66"/>
      <c r="G72" s="66"/>
      <c r="H72" s="66"/>
      <c r="I72" s="1"/>
      <c r="J72" s="1"/>
      <c r="K72" s="1"/>
    </row>
    <row r="73" spans="1:11" ht="45" hidden="1" x14ac:dyDescent="0.25">
      <c r="A73" s="27" t="s">
        <v>418</v>
      </c>
      <c r="B73" s="45" t="s">
        <v>419</v>
      </c>
      <c r="C73" s="134" t="s">
        <v>301</v>
      </c>
      <c r="D73" s="1">
        <v>0</v>
      </c>
      <c r="E73" s="1">
        <v>0</v>
      </c>
      <c r="F73" s="1">
        <v>0</v>
      </c>
      <c r="G73" s="35">
        <v>0</v>
      </c>
      <c r="H73" s="35">
        <v>0</v>
      </c>
      <c r="I73" s="1">
        <v>0</v>
      </c>
      <c r="J73" s="1">
        <v>0</v>
      </c>
      <c r="K73" s="1">
        <v>0</v>
      </c>
    </row>
    <row r="74" spans="1:11" hidden="1" x14ac:dyDescent="0.25">
      <c r="A74" s="27" t="s">
        <v>420</v>
      </c>
      <c r="B74" s="1" t="s">
        <v>421</v>
      </c>
      <c r="C74" s="134"/>
      <c r="D74" s="1"/>
      <c r="E74" s="1"/>
      <c r="F74" s="66"/>
      <c r="G74" s="66"/>
      <c r="H74" s="66"/>
      <c r="I74" s="1"/>
      <c r="J74" s="1"/>
      <c r="K74" s="1"/>
    </row>
    <row r="75" spans="1:11" hidden="1" x14ac:dyDescent="0.25">
      <c r="A75" s="27" t="s">
        <v>422</v>
      </c>
      <c r="B75" s="1" t="s">
        <v>423</v>
      </c>
      <c r="C75" s="134" t="s">
        <v>301</v>
      </c>
      <c r="D75" s="1">
        <v>0</v>
      </c>
      <c r="E75" s="1">
        <v>0</v>
      </c>
      <c r="F75" s="1">
        <v>0</v>
      </c>
      <c r="G75" s="35">
        <v>0</v>
      </c>
      <c r="H75" s="35">
        <v>0</v>
      </c>
      <c r="I75" s="1">
        <v>0</v>
      </c>
      <c r="J75" s="1">
        <v>0</v>
      </c>
      <c r="K75" s="1">
        <v>0</v>
      </c>
    </row>
    <row r="76" spans="1:11" ht="75" hidden="1" x14ac:dyDescent="0.25">
      <c r="A76" s="28" t="s">
        <v>424</v>
      </c>
      <c r="B76" s="331" t="s">
        <v>425</v>
      </c>
      <c r="C76" s="135" t="s">
        <v>301</v>
      </c>
      <c r="D76" s="35"/>
      <c r="E76" s="35"/>
      <c r="F76" s="67"/>
      <c r="G76" s="67"/>
      <c r="H76" s="67"/>
      <c r="I76" s="35"/>
      <c r="J76" s="35"/>
      <c r="K76" s="35"/>
    </row>
    <row r="77" spans="1:11" ht="60" hidden="1" x14ac:dyDescent="0.25">
      <c r="A77" s="332" t="s">
        <v>426</v>
      </c>
      <c r="B77" s="333" t="s">
        <v>427</v>
      </c>
      <c r="C77" s="135"/>
      <c r="D77" s="35"/>
      <c r="E77" s="35"/>
      <c r="F77" s="67"/>
      <c r="G77" s="67"/>
      <c r="H77" s="67"/>
      <c r="I77" s="35"/>
      <c r="J77" s="35"/>
      <c r="K77" s="35"/>
    </row>
    <row r="78" spans="1:11" hidden="1" x14ac:dyDescent="0.25">
      <c r="A78" s="28" t="s">
        <v>428</v>
      </c>
      <c r="B78" s="35" t="s">
        <v>429</v>
      </c>
      <c r="C78" s="135" t="s">
        <v>290</v>
      </c>
      <c r="D78" s="35"/>
      <c r="E78" s="35"/>
      <c r="F78" s="67"/>
      <c r="G78" s="67"/>
      <c r="H78" s="67"/>
      <c r="I78" s="35"/>
      <c r="J78" s="35"/>
      <c r="K78" s="35"/>
    </row>
    <row r="79" spans="1:11" hidden="1" x14ac:dyDescent="0.25">
      <c r="A79" s="28" t="s">
        <v>430</v>
      </c>
      <c r="B79" s="35" t="s">
        <v>431</v>
      </c>
      <c r="C79" s="135" t="s">
        <v>301</v>
      </c>
      <c r="D79" s="35"/>
      <c r="E79" s="35"/>
      <c r="F79" s="67"/>
      <c r="G79" s="67"/>
      <c r="H79" s="67"/>
      <c r="I79" s="35"/>
      <c r="J79" s="35"/>
      <c r="K79" s="35"/>
    </row>
    <row r="80" spans="1:11" hidden="1" x14ac:dyDescent="0.25">
      <c r="A80" s="332" t="s">
        <v>432</v>
      </c>
      <c r="B80" s="334" t="s">
        <v>433</v>
      </c>
      <c r="C80" s="135"/>
      <c r="D80" s="35"/>
      <c r="E80" s="35"/>
      <c r="F80" s="67"/>
      <c r="G80" s="67"/>
      <c r="H80" s="67"/>
      <c r="I80" s="35"/>
      <c r="J80" s="35"/>
      <c r="K80" s="35"/>
    </row>
    <row r="81" spans="1:11" hidden="1" x14ac:dyDescent="0.25">
      <c r="A81" s="28" t="s">
        <v>434</v>
      </c>
      <c r="B81" s="35" t="s">
        <v>429</v>
      </c>
      <c r="C81" s="135" t="s">
        <v>290</v>
      </c>
      <c r="D81" s="35"/>
      <c r="E81" s="35"/>
      <c r="F81" s="67"/>
      <c r="G81" s="67"/>
      <c r="H81" s="67"/>
      <c r="I81" s="35"/>
      <c r="J81" s="35"/>
      <c r="K81" s="35"/>
    </row>
    <row r="82" spans="1:11" hidden="1" x14ac:dyDescent="0.25">
      <c r="A82" s="28" t="s">
        <v>435</v>
      </c>
      <c r="B82" s="35" t="s">
        <v>431</v>
      </c>
      <c r="C82" s="135" t="s">
        <v>301</v>
      </c>
      <c r="D82" s="35"/>
      <c r="E82" s="35"/>
      <c r="F82" s="67"/>
      <c r="G82" s="67"/>
      <c r="H82" s="67"/>
      <c r="I82" s="35"/>
      <c r="J82" s="35"/>
      <c r="K82" s="35"/>
    </row>
    <row r="83" spans="1:11" ht="60" hidden="1" x14ac:dyDescent="0.25">
      <c r="A83" s="332" t="s">
        <v>436</v>
      </c>
      <c r="B83" s="333" t="s">
        <v>437</v>
      </c>
      <c r="C83" s="135"/>
      <c r="D83" s="35"/>
      <c r="E83" s="35"/>
      <c r="F83" s="67"/>
      <c r="G83" s="67"/>
      <c r="H83" s="67"/>
      <c r="I83" s="35"/>
      <c r="J83" s="35"/>
      <c r="K83" s="35"/>
    </row>
    <row r="84" spans="1:11" hidden="1" x14ac:dyDescent="0.25">
      <c r="A84" s="28" t="s">
        <v>438</v>
      </c>
      <c r="B84" s="35" t="s">
        <v>429</v>
      </c>
      <c r="C84" s="135" t="s">
        <v>290</v>
      </c>
      <c r="D84" s="35"/>
      <c r="E84" s="35"/>
      <c r="F84" s="67"/>
      <c r="G84" s="67"/>
      <c r="H84" s="67"/>
      <c r="I84" s="35"/>
      <c r="J84" s="35"/>
      <c r="K84" s="35"/>
    </row>
    <row r="85" spans="1:11" hidden="1" x14ac:dyDescent="0.25">
      <c r="A85" s="28" t="s">
        <v>439</v>
      </c>
      <c r="B85" s="35" t="s">
        <v>431</v>
      </c>
      <c r="C85" s="135" t="s">
        <v>301</v>
      </c>
      <c r="D85" s="35"/>
      <c r="E85" s="35"/>
      <c r="F85" s="67"/>
      <c r="G85" s="67"/>
      <c r="H85" s="67"/>
      <c r="I85" s="35"/>
      <c r="J85" s="35"/>
      <c r="K85" s="35"/>
    </row>
    <row r="86" spans="1:11" hidden="1" x14ac:dyDescent="0.25">
      <c r="A86" s="28" t="s">
        <v>440</v>
      </c>
      <c r="B86" s="35" t="s">
        <v>269</v>
      </c>
      <c r="C86" s="135" t="s">
        <v>301</v>
      </c>
      <c r="D86" s="35"/>
      <c r="E86" s="35"/>
      <c r="F86" s="67"/>
      <c r="G86" s="67"/>
      <c r="H86" s="67"/>
      <c r="I86" s="35"/>
      <c r="J86" s="35"/>
      <c r="K86" s="35"/>
    </row>
    <row r="87" spans="1:11" hidden="1" x14ac:dyDescent="0.25">
      <c r="A87" s="28" t="s">
        <v>441</v>
      </c>
      <c r="B87" s="35" t="s">
        <v>442</v>
      </c>
      <c r="C87" s="135" t="s">
        <v>301</v>
      </c>
      <c r="D87" s="35"/>
      <c r="E87" s="35"/>
      <c r="F87" s="67"/>
      <c r="G87" s="67"/>
      <c r="H87" s="67"/>
      <c r="I87" s="35"/>
      <c r="J87" s="35"/>
      <c r="K87" s="35"/>
    </row>
    <row r="88" spans="1:11" ht="60" hidden="1" x14ac:dyDescent="0.25">
      <c r="A88" s="332" t="s">
        <v>443</v>
      </c>
      <c r="B88" s="333" t="s">
        <v>444</v>
      </c>
      <c r="C88" s="135" t="s">
        <v>301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idden="1" x14ac:dyDescent="0.25">
      <c r="A89" s="332" t="s">
        <v>445</v>
      </c>
      <c r="B89" s="334" t="s">
        <v>446</v>
      </c>
      <c r="C89" s="135" t="s">
        <v>33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30" hidden="1" x14ac:dyDescent="0.25">
      <c r="A90" s="332" t="s">
        <v>167</v>
      </c>
      <c r="B90" s="335" t="s">
        <v>447</v>
      </c>
      <c r="C90" s="336" t="s">
        <v>33</v>
      </c>
      <c r="D90" s="35"/>
      <c r="E90" s="35"/>
      <c r="F90" s="67"/>
      <c r="G90" s="67"/>
      <c r="H90" s="67"/>
      <c r="I90" s="35"/>
      <c r="J90" s="35"/>
      <c r="K90" s="35"/>
    </row>
    <row r="91" spans="1:11" hidden="1" x14ac:dyDescent="0.25">
      <c r="A91" s="337" t="s">
        <v>448</v>
      </c>
      <c r="B91" s="338" t="s">
        <v>449</v>
      </c>
      <c r="C91" s="339" t="s">
        <v>33</v>
      </c>
      <c r="D91" s="156"/>
      <c r="E91" s="156"/>
      <c r="F91" s="156"/>
      <c r="G91" s="156"/>
      <c r="H91" s="156"/>
      <c r="I91" s="156"/>
      <c r="J91" s="156"/>
      <c r="K91" s="156"/>
    </row>
    <row r="92" spans="1:11" ht="45" hidden="1" x14ac:dyDescent="0.25">
      <c r="A92" s="340" t="s">
        <v>450</v>
      </c>
      <c r="B92" s="340" t="s">
        <v>451</v>
      </c>
      <c r="C92" s="161" t="s">
        <v>33</v>
      </c>
      <c r="D92" s="47"/>
      <c r="E92" s="47"/>
      <c r="F92" s="47"/>
      <c r="G92" s="47"/>
      <c r="H92" s="47"/>
      <c r="I92" s="47"/>
      <c r="J92" s="47"/>
      <c r="K92" s="47"/>
    </row>
    <row r="93" spans="1:11" ht="30" hidden="1" x14ac:dyDescent="0.25">
      <c r="A93" s="341" t="s">
        <v>452</v>
      </c>
      <c r="B93" s="342" t="s">
        <v>453</v>
      </c>
      <c r="C93" s="161" t="s">
        <v>33</v>
      </c>
      <c r="D93" s="47"/>
      <c r="E93" s="47"/>
      <c r="F93" s="47"/>
      <c r="G93" s="47"/>
      <c r="H93" s="47"/>
      <c r="I93" s="47"/>
      <c r="J93" s="47"/>
      <c r="K93" s="47"/>
    </row>
    <row r="94" spans="1:11" hidden="1" x14ac:dyDescent="0.25">
      <c r="A94" s="343" t="s">
        <v>454</v>
      </c>
      <c r="B94" s="156" t="s">
        <v>455</v>
      </c>
      <c r="C94" s="164" t="s">
        <v>33</v>
      </c>
      <c r="D94" s="47">
        <v>0</v>
      </c>
      <c r="E94" s="47">
        <v>0</v>
      </c>
      <c r="F94" s="47">
        <v>0</v>
      </c>
      <c r="G94" s="35">
        <v>0</v>
      </c>
      <c r="H94" s="35">
        <v>0</v>
      </c>
      <c r="I94" s="47">
        <v>0</v>
      </c>
      <c r="J94" s="47">
        <v>0</v>
      </c>
      <c r="K94" s="47">
        <v>0</v>
      </c>
    </row>
    <row r="95" spans="1:11" hidden="1" x14ac:dyDescent="0.25">
      <c r="A95" s="343" t="s">
        <v>456</v>
      </c>
      <c r="B95" s="156" t="s">
        <v>384</v>
      </c>
      <c r="C95" s="164" t="s">
        <v>33</v>
      </c>
      <c r="D95" s="47"/>
      <c r="E95" s="47"/>
      <c r="F95" s="47"/>
      <c r="G95" s="47"/>
      <c r="H95" s="47"/>
      <c r="I95" s="47"/>
      <c r="J95" s="47"/>
      <c r="K95" s="47"/>
    </row>
    <row r="97" spans="1:11" x14ac:dyDescent="0.25">
      <c r="D97" s="793" t="s">
        <v>480</v>
      </c>
      <c r="E97" s="793"/>
      <c r="F97" s="793"/>
      <c r="G97" s="793"/>
    </row>
    <row r="98" spans="1:11" x14ac:dyDescent="0.25">
      <c r="D98" s="793" t="s">
        <v>177</v>
      </c>
      <c r="E98" s="793"/>
      <c r="F98" s="793"/>
      <c r="G98" s="793"/>
    </row>
    <row r="99" spans="1:11" x14ac:dyDescent="0.25">
      <c r="D99" s="82" t="s">
        <v>410</v>
      </c>
      <c r="E99" s="82"/>
      <c r="F99" s="82"/>
      <c r="G99" s="82"/>
    </row>
    <row r="100" spans="1:11" x14ac:dyDescent="0.25">
      <c r="D100" s="793" t="s">
        <v>178</v>
      </c>
      <c r="E100" s="793"/>
      <c r="F100" s="793"/>
      <c r="G100" s="793"/>
    </row>
    <row r="102" spans="1:11" ht="15.75" thickBot="1" x14ac:dyDescent="0.3">
      <c r="A102" s="81" t="s">
        <v>459</v>
      </c>
    </row>
    <row r="103" spans="1:11" ht="15.75" thickBot="1" x14ac:dyDescent="0.3">
      <c r="A103" s="785" t="s">
        <v>0</v>
      </c>
      <c r="B103" s="785" t="s">
        <v>1</v>
      </c>
      <c r="C103" s="785" t="s">
        <v>2</v>
      </c>
      <c r="D103" s="788"/>
      <c r="E103" s="788"/>
      <c r="F103" s="788"/>
      <c r="G103" s="788"/>
      <c r="H103" s="790"/>
      <c r="I103" s="789" t="s">
        <v>174</v>
      </c>
      <c r="J103" s="788"/>
      <c r="K103" s="790"/>
    </row>
    <row r="104" spans="1:11" ht="15.75" thickBot="1" x14ac:dyDescent="0.3">
      <c r="A104" s="787"/>
      <c r="B104" s="787"/>
      <c r="C104" s="787"/>
      <c r="D104" s="791" t="s">
        <v>678</v>
      </c>
      <c r="E104" s="792"/>
      <c r="F104" s="785" t="s">
        <v>402</v>
      </c>
      <c r="G104" s="785" t="s">
        <v>676</v>
      </c>
      <c r="H104" s="785" t="s">
        <v>677</v>
      </c>
      <c r="I104" s="785" t="s">
        <v>402</v>
      </c>
      <c r="J104" s="785" t="s">
        <v>676</v>
      </c>
      <c r="K104" s="785" t="s">
        <v>677</v>
      </c>
    </row>
    <row r="105" spans="1:11" ht="15.75" thickBot="1" x14ac:dyDescent="0.3">
      <c r="A105" s="786"/>
      <c r="B105" s="786"/>
      <c r="C105" s="786"/>
      <c r="D105" s="4" t="s">
        <v>8</v>
      </c>
      <c r="E105" s="4" t="s">
        <v>9</v>
      </c>
      <c r="F105" s="786"/>
      <c r="G105" s="786"/>
      <c r="H105" s="786"/>
      <c r="I105" s="786"/>
      <c r="J105" s="786"/>
      <c r="K105" s="786"/>
    </row>
    <row r="106" spans="1:11" x14ac:dyDescent="0.25">
      <c r="A106" s="43">
        <v>1</v>
      </c>
      <c r="B106" s="44">
        <v>2</v>
      </c>
      <c r="C106" s="44">
        <v>3</v>
      </c>
      <c r="D106" s="44">
        <v>4</v>
      </c>
      <c r="E106" s="44">
        <v>5</v>
      </c>
      <c r="F106" s="71">
        <v>6</v>
      </c>
      <c r="G106" s="71">
        <v>7</v>
      </c>
      <c r="H106" s="71">
        <v>8</v>
      </c>
      <c r="I106" s="71">
        <v>9</v>
      </c>
      <c r="J106" s="71">
        <v>10</v>
      </c>
      <c r="K106" s="44">
        <v>11</v>
      </c>
    </row>
    <row r="107" spans="1:11" ht="15.75" thickBot="1" x14ac:dyDescent="0.3">
      <c r="A107" s="348" t="s">
        <v>152</v>
      </c>
      <c r="B107" s="348" t="s">
        <v>412</v>
      </c>
      <c r="C107" s="349"/>
      <c r="D107" s="350"/>
      <c r="E107" s="350"/>
      <c r="F107" s="351"/>
      <c r="G107" s="351"/>
      <c r="H107" s="351"/>
      <c r="I107" s="351"/>
      <c r="J107" s="351"/>
      <c r="K107" s="350"/>
    </row>
    <row r="108" spans="1:11" ht="15.75" hidden="1" thickBot="1" x14ac:dyDescent="0.3">
      <c r="A108" s="352" t="s">
        <v>460</v>
      </c>
      <c r="B108" s="353" t="s">
        <v>461</v>
      </c>
      <c r="C108" s="132"/>
      <c r="D108" s="52"/>
      <c r="E108" s="52"/>
      <c r="F108" s="72"/>
      <c r="G108" s="72"/>
      <c r="H108" s="72"/>
      <c r="I108" s="72"/>
      <c r="J108" s="72"/>
      <c r="K108" s="52"/>
    </row>
    <row r="109" spans="1:11" ht="15.75" hidden="1" thickBot="1" x14ac:dyDescent="0.3">
      <c r="A109" s="354" t="s">
        <v>462</v>
      </c>
      <c r="B109" s="355" t="s">
        <v>463</v>
      </c>
      <c r="C109" s="134" t="s">
        <v>33</v>
      </c>
      <c r="D109" s="356">
        <f t="shared" ref="D109:F109" si="0">(D110*D111*12)/1000</f>
        <v>0</v>
      </c>
      <c r="E109" s="356">
        <f t="shared" si="0"/>
        <v>0</v>
      </c>
      <c r="F109" s="356">
        <f t="shared" si="0"/>
        <v>0</v>
      </c>
      <c r="G109" s="356">
        <f t="shared" ref="G109:K109" si="1">(G110*G111*12)/1000</f>
        <v>0</v>
      </c>
      <c r="H109" s="356">
        <f t="shared" si="1"/>
        <v>0</v>
      </c>
      <c r="I109" s="356">
        <f t="shared" si="1"/>
        <v>0</v>
      </c>
      <c r="J109" s="356">
        <f t="shared" si="1"/>
        <v>0</v>
      </c>
      <c r="K109" s="356">
        <f t="shared" si="1"/>
        <v>0</v>
      </c>
    </row>
    <row r="110" spans="1:11" ht="30.75" hidden="1" thickBot="1" x14ac:dyDescent="0.3">
      <c r="A110" s="354"/>
      <c r="B110" s="45" t="s">
        <v>464</v>
      </c>
      <c r="C110" s="134" t="s">
        <v>414</v>
      </c>
      <c r="D110" s="356"/>
      <c r="E110" s="356"/>
      <c r="F110" s="357"/>
      <c r="G110" s="357"/>
      <c r="H110" s="357"/>
      <c r="I110" s="357"/>
      <c r="J110" s="357"/>
      <c r="K110" s="356"/>
    </row>
    <row r="111" spans="1:11" ht="30.75" hidden="1" thickBot="1" x14ac:dyDescent="0.3">
      <c r="A111" s="354"/>
      <c r="B111" s="45" t="s">
        <v>300</v>
      </c>
      <c r="C111" s="134" t="s">
        <v>301</v>
      </c>
      <c r="D111" s="356"/>
      <c r="E111" s="356"/>
      <c r="F111" s="357"/>
      <c r="G111" s="357"/>
      <c r="H111" s="357"/>
      <c r="I111" s="357"/>
      <c r="J111" s="357"/>
      <c r="K111" s="356"/>
    </row>
    <row r="112" spans="1:11" ht="15.75" hidden="1" thickBot="1" x14ac:dyDescent="0.3">
      <c r="A112" s="354" t="s">
        <v>155</v>
      </c>
      <c r="B112" s="355"/>
      <c r="C112" s="134" t="s">
        <v>33</v>
      </c>
      <c r="D112" s="356">
        <f t="shared" ref="D112:F112" si="2">(D113*D114*12)/1000</f>
        <v>0</v>
      </c>
      <c r="E112" s="356">
        <f t="shared" si="2"/>
        <v>0</v>
      </c>
      <c r="F112" s="356">
        <f t="shared" si="2"/>
        <v>0</v>
      </c>
      <c r="G112" s="356">
        <f t="shared" ref="G112:K112" si="3">(G113*G114*12)/1000</f>
        <v>0</v>
      </c>
      <c r="H112" s="356">
        <f t="shared" si="3"/>
        <v>0</v>
      </c>
      <c r="I112" s="356">
        <f t="shared" si="3"/>
        <v>0</v>
      </c>
      <c r="J112" s="356">
        <f t="shared" si="3"/>
        <v>0</v>
      </c>
      <c r="K112" s="356">
        <f t="shared" si="3"/>
        <v>0</v>
      </c>
    </row>
    <row r="113" spans="1:11" ht="30.75" hidden="1" thickBot="1" x14ac:dyDescent="0.3">
      <c r="A113" s="354"/>
      <c r="B113" s="45" t="s">
        <v>464</v>
      </c>
      <c r="C113" s="134" t="s">
        <v>414</v>
      </c>
      <c r="D113" s="356"/>
      <c r="E113" s="356"/>
      <c r="F113" s="357"/>
      <c r="G113" s="357"/>
      <c r="H113" s="357"/>
      <c r="I113" s="357"/>
      <c r="J113" s="357"/>
      <c r="K113" s="356"/>
    </row>
    <row r="114" spans="1:11" ht="30.75" hidden="1" thickBot="1" x14ac:dyDescent="0.3">
      <c r="A114" s="354"/>
      <c r="B114" s="45" t="s">
        <v>300</v>
      </c>
      <c r="C114" s="134" t="s">
        <v>301</v>
      </c>
      <c r="D114" s="356"/>
      <c r="E114" s="356"/>
      <c r="F114" s="356"/>
      <c r="G114" s="356"/>
      <c r="H114" s="356"/>
      <c r="I114" s="356"/>
      <c r="J114" s="356"/>
      <c r="K114" s="356"/>
    </row>
    <row r="115" spans="1:11" ht="15.75" hidden="1" thickBot="1" x14ac:dyDescent="0.3">
      <c r="A115" s="354" t="s">
        <v>159</v>
      </c>
      <c r="B115" s="355"/>
      <c r="C115" s="134" t="s">
        <v>33</v>
      </c>
      <c r="D115" s="358">
        <f t="shared" ref="D115:F115" si="4">(D116*D117*12)/1000</f>
        <v>0</v>
      </c>
      <c r="E115" s="358">
        <f t="shared" si="4"/>
        <v>0</v>
      </c>
      <c r="F115" s="358">
        <f t="shared" si="4"/>
        <v>0</v>
      </c>
      <c r="G115" s="358">
        <f t="shared" ref="G115:K115" si="5">(G116*G117*12)/1000</f>
        <v>0</v>
      </c>
      <c r="H115" s="358">
        <f t="shared" si="5"/>
        <v>0</v>
      </c>
      <c r="I115" s="358">
        <f t="shared" si="5"/>
        <v>0</v>
      </c>
      <c r="J115" s="358">
        <f t="shared" si="5"/>
        <v>0</v>
      </c>
      <c r="K115" s="358">
        <f t="shared" si="5"/>
        <v>0</v>
      </c>
    </row>
    <row r="116" spans="1:11" ht="30.75" hidden="1" thickBot="1" x14ac:dyDescent="0.3">
      <c r="A116" s="354"/>
      <c r="B116" s="45" t="s">
        <v>464</v>
      </c>
      <c r="C116" s="134" t="s">
        <v>414</v>
      </c>
      <c r="D116" s="358"/>
      <c r="E116" s="358"/>
      <c r="F116" s="359"/>
      <c r="G116" s="359"/>
      <c r="H116" s="359"/>
      <c r="I116" s="359"/>
      <c r="J116" s="359"/>
      <c r="K116" s="358"/>
    </row>
    <row r="117" spans="1:11" ht="30.75" hidden="1" thickBot="1" x14ac:dyDescent="0.3">
      <c r="A117" s="360"/>
      <c r="B117" s="361" t="s">
        <v>300</v>
      </c>
      <c r="C117" s="135" t="s">
        <v>301</v>
      </c>
      <c r="D117" s="358"/>
      <c r="E117" s="358"/>
      <c r="F117" s="358"/>
      <c r="G117" s="358"/>
      <c r="H117" s="358"/>
      <c r="I117" s="358"/>
      <c r="J117" s="358"/>
      <c r="K117" s="358"/>
    </row>
    <row r="118" spans="1:11" ht="15.75" hidden="1" thickBot="1" x14ac:dyDescent="0.3">
      <c r="A118" s="362"/>
      <c r="B118" s="363" t="s">
        <v>465</v>
      </c>
      <c r="C118" s="364" t="s">
        <v>12</v>
      </c>
      <c r="D118" s="365">
        <f t="shared" ref="D118:F118" si="6">D109+D112+D115</f>
        <v>0</v>
      </c>
      <c r="E118" s="365">
        <f t="shared" si="6"/>
        <v>0</v>
      </c>
      <c r="F118" s="365">
        <f t="shared" si="6"/>
        <v>0</v>
      </c>
      <c r="G118" s="365">
        <f t="shared" ref="G118:K118" si="7">G109+G112+G115</f>
        <v>0</v>
      </c>
      <c r="H118" s="365">
        <f t="shared" si="7"/>
        <v>0</v>
      </c>
      <c r="I118" s="365">
        <f t="shared" si="7"/>
        <v>0</v>
      </c>
      <c r="J118" s="365">
        <f t="shared" si="7"/>
        <v>0</v>
      </c>
      <c r="K118" s="365">
        <f t="shared" si="7"/>
        <v>0</v>
      </c>
    </row>
    <row r="119" spans="1:11" ht="15.75" hidden="1" thickBot="1" x14ac:dyDescent="0.3">
      <c r="A119" s="366"/>
      <c r="B119" s="367" t="s">
        <v>384</v>
      </c>
      <c r="C119" s="368" t="s">
        <v>290</v>
      </c>
      <c r="D119" s="369"/>
      <c r="E119" s="369"/>
      <c r="F119" s="369"/>
      <c r="G119" s="369"/>
      <c r="H119" s="369"/>
      <c r="I119" s="369"/>
      <c r="J119" s="369"/>
      <c r="K119" s="369"/>
    </row>
    <row r="120" spans="1:11" ht="15.75" hidden="1" thickBot="1" x14ac:dyDescent="0.3">
      <c r="A120" s="370"/>
      <c r="B120" s="363" t="s">
        <v>466</v>
      </c>
      <c r="C120" s="364" t="s">
        <v>12</v>
      </c>
      <c r="D120" s="365">
        <f t="shared" ref="D120:F120" si="8">D118*D119</f>
        <v>0</v>
      </c>
      <c r="E120" s="365">
        <f t="shared" si="8"/>
        <v>0</v>
      </c>
      <c r="F120" s="365">
        <f t="shared" si="8"/>
        <v>0</v>
      </c>
      <c r="G120" s="365">
        <f t="shared" ref="G120:K120" si="9">G118*G119</f>
        <v>0</v>
      </c>
      <c r="H120" s="365">
        <f t="shared" si="9"/>
        <v>0</v>
      </c>
      <c r="I120" s="365">
        <f t="shared" si="9"/>
        <v>0</v>
      </c>
      <c r="J120" s="365">
        <f t="shared" si="9"/>
        <v>0</v>
      </c>
      <c r="K120" s="365">
        <f t="shared" si="9"/>
        <v>0</v>
      </c>
    </row>
    <row r="121" spans="1:11" ht="30.75" hidden="1" thickBot="1" x14ac:dyDescent="0.3">
      <c r="A121" s="366"/>
      <c r="B121" s="367" t="s">
        <v>467</v>
      </c>
      <c r="C121" s="371"/>
      <c r="D121" s="372">
        <f t="shared" ref="D121:F121" si="10">D110+D113+D116</f>
        <v>0</v>
      </c>
      <c r="E121" s="372">
        <f t="shared" si="10"/>
        <v>0</v>
      </c>
      <c r="F121" s="372">
        <f t="shared" si="10"/>
        <v>0</v>
      </c>
      <c r="G121" s="372">
        <f t="shared" ref="G121:K121" si="11">G110+G113+G116</f>
        <v>0</v>
      </c>
      <c r="H121" s="372">
        <f t="shared" si="11"/>
        <v>0</v>
      </c>
      <c r="I121" s="372">
        <f t="shared" si="11"/>
        <v>0</v>
      </c>
      <c r="J121" s="372">
        <f t="shared" si="11"/>
        <v>0</v>
      </c>
      <c r="K121" s="372">
        <f t="shared" si="11"/>
        <v>0</v>
      </c>
    </row>
    <row r="122" spans="1:11" ht="15.75" thickBot="1" x14ac:dyDescent="0.3">
      <c r="A122" s="373" t="s">
        <v>468</v>
      </c>
      <c r="B122" s="374" t="s">
        <v>379</v>
      </c>
      <c r="C122" s="375"/>
      <c r="D122" s="376"/>
      <c r="E122" s="376"/>
      <c r="F122" s="376"/>
      <c r="G122" s="376"/>
      <c r="H122" s="376"/>
      <c r="I122" s="376"/>
      <c r="J122" s="376"/>
      <c r="K122" s="376"/>
    </row>
    <row r="123" spans="1:11" x14ac:dyDescent="0.25">
      <c r="A123" s="377" t="s">
        <v>469</v>
      </c>
      <c r="B123" s="378" t="s">
        <v>679</v>
      </c>
      <c r="C123" s="34" t="s">
        <v>33</v>
      </c>
      <c r="D123" s="33">
        <f>(D124*D125*9)/1000</f>
        <v>518.18399999999997</v>
      </c>
      <c r="E123" s="33">
        <f>(E124*E125*9)/1000</f>
        <v>518.18399999999997</v>
      </c>
      <c r="F123" s="33">
        <f t="shared" ref="F123" si="12">(F124*F125*12)/1000</f>
        <v>718.56</v>
      </c>
      <c r="G123" s="33">
        <f t="shared" ref="G123:K123" si="13">(G124*G125*12)/1000</f>
        <v>747.31200000000001</v>
      </c>
      <c r="H123" s="33">
        <f t="shared" si="13"/>
        <v>777.21600000000001</v>
      </c>
      <c r="I123" s="33">
        <f t="shared" si="13"/>
        <v>0</v>
      </c>
      <c r="J123" s="33">
        <f t="shared" si="13"/>
        <v>0</v>
      </c>
      <c r="K123" s="33">
        <f t="shared" si="13"/>
        <v>0</v>
      </c>
    </row>
    <row r="124" spans="1:11" ht="30" x14ac:dyDescent="0.25">
      <c r="A124" s="354"/>
      <c r="B124" s="45" t="s">
        <v>464</v>
      </c>
      <c r="C124" s="134" t="s">
        <v>414</v>
      </c>
      <c r="D124" s="1">
        <v>4</v>
      </c>
      <c r="E124" s="1">
        <v>4</v>
      </c>
      <c r="F124" s="1">
        <v>4</v>
      </c>
      <c r="G124" s="1">
        <v>4</v>
      </c>
      <c r="H124" s="1">
        <v>4</v>
      </c>
      <c r="I124" s="1"/>
      <c r="J124" s="1"/>
      <c r="K124" s="1"/>
    </row>
    <row r="125" spans="1:11" ht="30" x14ac:dyDescent="0.25">
      <c r="A125" s="354"/>
      <c r="B125" s="45" t="s">
        <v>300</v>
      </c>
      <c r="C125" s="134" t="s">
        <v>301</v>
      </c>
      <c r="D125" s="1">
        <v>14394</v>
      </c>
      <c r="E125" s="1">
        <v>14394</v>
      </c>
      <c r="F125" s="1">
        <v>14970</v>
      </c>
      <c r="G125" s="1">
        <v>15569</v>
      </c>
      <c r="H125" s="1">
        <v>16192</v>
      </c>
      <c r="I125" s="1"/>
      <c r="J125" s="1"/>
      <c r="K125" s="1"/>
    </row>
    <row r="126" spans="1:11" x14ac:dyDescent="0.25">
      <c r="A126" s="354" t="s">
        <v>160</v>
      </c>
      <c r="B126" s="355" t="s">
        <v>680</v>
      </c>
      <c r="C126" s="134" t="s">
        <v>33</v>
      </c>
      <c r="D126" s="1">
        <f>(D127*D128*9)/1000</f>
        <v>518.18399999999997</v>
      </c>
      <c r="E126" s="1">
        <f>(E127*E128*9)/1000</f>
        <v>518.18399999999997</v>
      </c>
      <c r="F126" s="1">
        <f t="shared" ref="F126" si="14">(F127*F128*12)/1000</f>
        <v>718.56</v>
      </c>
      <c r="G126" s="1">
        <f t="shared" ref="G126:K126" si="15">(G127*G128*12)/1000</f>
        <v>747.31200000000001</v>
      </c>
      <c r="H126" s="1">
        <f t="shared" si="15"/>
        <v>777.21600000000001</v>
      </c>
      <c r="I126" s="1">
        <f t="shared" si="15"/>
        <v>0</v>
      </c>
      <c r="J126" s="1">
        <f t="shared" si="15"/>
        <v>0</v>
      </c>
      <c r="K126" s="1">
        <f t="shared" si="15"/>
        <v>0</v>
      </c>
    </row>
    <row r="127" spans="1:11" ht="30" x14ac:dyDescent="0.25">
      <c r="A127" s="354"/>
      <c r="B127" s="45" t="s">
        <v>464</v>
      </c>
      <c r="C127" s="134" t="s">
        <v>414</v>
      </c>
      <c r="D127" s="1">
        <v>4</v>
      </c>
      <c r="E127" s="1">
        <v>4</v>
      </c>
      <c r="F127" s="1">
        <v>4</v>
      </c>
      <c r="G127" s="1">
        <v>4</v>
      </c>
      <c r="H127" s="1">
        <v>4</v>
      </c>
      <c r="I127" s="1"/>
      <c r="J127" s="1"/>
      <c r="K127" s="1"/>
    </row>
    <row r="128" spans="1:11" ht="30" x14ac:dyDescent="0.25">
      <c r="A128" s="354"/>
      <c r="B128" s="45" t="s">
        <v>300</v>
      </c>
      <c r="C128" s="134" t="s">
        <v>301</v>
      </c>
      <c r="D128" s="1">
        <v>14394</v>
      </c>
      <c r="E128" s="1">
        <v>14394</v>
      </c>
      <c r="F128" s="1">
        <v>14970</v>
      </c>
      <c r="G128" s="1">
        <v>15569</v>
      </c>
      <c r="H128" s="1">
        <v>16192</v>
      </c>
      <c r="I128" s="1"/>
      <c r="J128" s="1"/>
      <c r="K128" s="1"/>
    </row>
    <row r="129" spans="1:12" x14ac:dyDescent="0.25">
      <c r="A129" s="354" t="s">
        <v>161</v>
      </c>
      <c r="B129" s="355" t="s">
        <v>681</v>
      </c>
      <c r="C129" s="134" t="s">
        <v>33</v>
      </c>
      <c r="D129" s="1">
        <f>(D130*D131*9)/1000</f>
        <v>297.19799999999998</v>
      </c>
      <c r="E129" s="1">
        <f>(E130*E131*9)/1000</f>
        <v>297.19799999999998</v>
      </c>
      <c r="F129" s="1">
        <f>(F130*F131*12)/1000</f>
        <v>412.11599999999999</v>
      </c>
      <c r="G129" s="1">
        <f t="shared" ref="G129:H129" si="16">(G130*G131*12)/1000</f>
        <v>428.60399999999998</v>
      </c>
      <c r="H129" s="1">
        <f t="shared" si="16"/>
        <v>445.74</v>
      </c>
      <c r="I129" s="1">
        <f>(I130*I134*12)/1000</f>
        <v>0</v>
      </c>
      <c r="J129" s="1">
        <f>(J130*J134*12)/1000</f>
        <v>0</v>
      </c>
      <c r="K129" s="1">
        <f>(K130*K134*12)/1000</f>
        <v>0</v>
      </c>
    </row>
    <row r="130" spans="1:12" ht="30" x14ac:dyDescent="0.25">
      <c r="A130" s="354"/>
      <c r="B130" s="45" t="s">
        <v>464</v>
      </c>
      <c r="C130" s="134" t="s">
        <v>414</v>
      </c>
      <c r="D130" s="1">
        <v>1</v>
      </c>
      <c r="E130" s="1">
        <v>1</v>
      </c>
      <c r="F130" s="1">
        <v>1</v>
      </c>
      <c r="G130" s="1">
        <v>1</v>
      </c>
      <c r="H130" s="1">
        <v>1</v>
      </c>
      <c r="I130" s="1"/>
      <c r="J130" s="1"/>
      <c r="K130" s="1"/>
    </row>
    <row r="131" spans="1:12" ht="30" x14ac:dyDescent="0.25">
      <c r="A131" s="360"/>
      <c r="B131" s="361" t="s">
        <v>300</v>
      </c>
      <c r="C131" s="764" t="s">
        <v>301</v>
      </c>
      <c r="D131" s="35">
        <v>33022</v>
      </c>
      <c r="E131" s="35">
        <v>33022</v>
      </c>
      <c r="F131" s="35">
        <v>34343</v>
      </c>
      <c r="G131" s="35">
        <v>35717</v>
      </c>
      <c r="H131" s="35">
        <v>37145</v>
      </c>
      <c r="I131" s="35"/>
      <c r="J131" s="35"/>
      <c r="K131" s="35"/>
    </row>
    <row r="132" spans="1:12" x14ac:dyDescent="0.25">
      <c r="A132" s="360" t="s">
        <v>27</v>
      </c>
      <c r="B132" s="361" t="s">
        <v>682</v>
      </c>
      <c r="C132" s="764" t="s">
        <v>12</v>
      </c>
      <c r="D132" s="35">
        <f>D133*D134*9/1000</f>
        <v>0</v>
      </c>
      <c r="E132" s="35">
        <f>E133*E134*9/1000</f>
        <v>190.512</v>
      </c>
      <c r="F132" s="35">
        <f>F133*F134*12/1000</f>
        <v>264.16800000000001</v>
      </c>
      <c r="G132" s="35">
        <f t="shared" ref="G132:H132" si="17">G133*G134*12/1000</f>
        <v>274.72800000000001</v>
      </c>
      <c r="H132" s="35">
        <f t="shared" si="17"/>
        <v>285.72000000000003</v>
      </c>
      <c r="I132" s="35"/>
      <c r="J132" s="35"/>
      <c r="K132" s="35"/>
    </row>
    <row r="133" spans="1:12" x14ac:dyDescent="0.25">
      <c r="A133" s="360"/>
      <c r="B133" s="361" t="s">
        <v>683</v>
      </c>
      <c r="C133" s="764" t="s">
        <v>414</v>
      </c>
      <c r="D133" s="35">
        <v>0</v>
      </c>
      <c r="E133" s="35">
        <v>2</v>
      </c>
      <c r="F133" s="35">
        <v>2</v>
      </c>
      <c r="G133" s="35">
        <v>2</v>
      </c>
      <c r="H133" s="35">
        <v>2</v>
      </c>
      <c r="I133" s="35"/>
      <c r="J133" s="35"/>
      <c r="K133" s="35"/>
    </row>
    <row r="134" spans="1:12" ht="30.75" thickBot="1" x14ac:dyDescent="0.3">
      <c r="A134" s="360"/>
      <c r="B134" s="361" t="s">
        <v>684</v>
      </c>
      <c r="C134" s="135" t="s">
        <v>301</v>
      </c>
      <c r="D134" s="35">
        <v>10584</v>
      </c>
      <c r="E134" s="35">
        <v>10584</v>
      </c>
      <c r="F134" s="35">
        <v>11007</v>
      </c>
      <c r="G134" s="35">
        <v>11447</v>
      </c>
      <c r="H134" s="35">
        <v>11905</v>
      </c>
      <c r="I134" s="35"/>
      <c r="J134" s="35"/>
      <c r="K134" s="35"/>
    </row>
    <row r="135" spans="1:12" ht="15.75" thickBot="1" x14ac:dyDescent="0.3">
      <c r="A135" s="370"/>
      <c r="B135" s="379" t="s">
        <v>465</v>
      </c>
      <c r="C135" s="364" t="s">
        <v>33</v>
      </c>
      <c r="D135" s="380">
        <f>D123+D126+D129+D132</f>
        <v>1333.5659999999998</v>
      </c>
      <c r="E135" s="380">
        <f t="shared" ref="E135:H135" si="18">E123+E126+E129+E132</f>
        <v>1524.0779999999997</v>
      </c>
      <c r="F135" s="380">
        <f t="shared" si="18"/>
        <v>2113.404</v>
      </c>
      <c r="G135" s="380">
        <f t="shared" si="18"/>
        <v>2197.9560000000001</v>
      </c>
      <c r="H135" s="380">
        <f t="shared" si="18"/>
        <v>2285.8919999999998</v>
      </c>
      <c r="I135" s="380">
        <f t="shared" ref="I135:K135" si="19">I123+I126+I129</f>
        <v>0</v>
      </c>
      <c r="J135" s="380">
        <f t="shared" si="19"/>
        <v>0</v>
      </c>
      <c r="K135" s="380">
        <f t="shared" si="19"/>
        <v>0</v>
      </c>
    </row>
    <row r="136" spans="1:12" ht="15.75" thickBot="1" x14ac:dyDescent="0.3">
      <c r="A136" s="381"/>
      <c r="B136" s="367" t="s">
        <v>384</v>
      </c>
      <c r="C136" s="368" t="s">
        <v>290</v>
      </c>
      <c r="D136" s="382">
        <v>0.30199999999999999</v>
      </c>
      <c r="E136" s="382">
        <v>0.30199999999999999</v>
      </c>
      <c r="F136" s="382">
        <v>0.30199999999999999</v>
      </c>
      <c r="G136" s="382">
        <v>0.30199999999999999</v>
      </c>
      <c r="H136" s="382">
        <v>0.30199999999999999</v>
      </c>
      <c r="I136" s="382"/>
      <c r="J136" s="382"/>
      <c r="K136" s="382"/>
    </row>
    <row r="137" spans="1:12" ht="15.75" thickBot="1" x14ac:dyDescent="0.3">
      <c r="A137" s="370"/>
      <c r="B137" s="363" t="s">
        <v>466</v>
      </c>
      <c r="C137" s="364" t="s">
        <v>12</v>
      </c>
      <c r="D137" s="380">
        <f t="shared" ref="D137:F137" si="20">D135*D136</f>
        <v>402.73693199999991</v>
      </c>
      <c r="E137" s="380">
        <f t="shared" si="20"/>
        <v>460.27155599999992</v>
      </c>
      <c r="F137" s="380">
        <f t="shared" si="20"/>
        <v>638.24800800000003</v>
      </c>
      <c r="G137" s="380">
        <f t="shared" ref="G137:K137" si="21">G135*G136</f>
        <v>663.78271200000006</v>
      </c>
      <c r="H137" s="380">
        <f t="shared" si="21"/>
        <v>690.33938399999988</v>
      </c>
      <c r="I137" s="380">
        <f t="shared" si="21"/>
        <v>0</v>
      </c>
      <c r="J137" s="380">
        <f t="shared" si="21"/>
        <v>0</v>
      </c>
      <c r="K137" s="380">
        <f t="shared" si="21"/>
        <v>0</v>
      </c>
    </row>
    <row r="138" spans="1:12" ht="30.75" thickBot="1" x14ac:dyDescent="0.3">
      <c r="A138" s="381"/>
      <c r="B138" s="367" t="s">
        <v>467</v>
      </c>
      <c r="C138" s="371"/>
      <c r="D138" s="383">
        <f>D124+D127+D130+D133</f>
        <v>9</v>
      </c>
      <c r="E138" s="383">
        <f t="shared" ref="E138:H138" si="22">E124+E127+E130+E133</f>
        <v>11</v>
      </c>
      <c r="F138" s="383">
        <f t="shared" si="22"/>
        <v>11</v>
      </c>
      <c r="G138" s="383">
        <f t="shared" si="22"/>
        <v>11</v>
      </c>
      <c r="H138" s="383">
        <f t="shared" si="22"/>
        <v>11</v>
      </c>
      <c r="I138" s="383">
        <f t="shared" ref="I138:K138" si="23">I124+I127+I130</f>
        <v>0</v>
      </c>
      <c r="J138" s="383">
        <f t="shared" si="23"/>
        <v>0</v>
      </c>
      <c r="K138" s="383">
        <f t="shared" si="23"/>
        <v>0</v>
      </c>
    </row>
    <row r="139" spans="1:12" ht="15.75" thickBot="1" x14ac:dyDescent="0.3">
      <c r="A139" s="384" t="s">
        <v>153</v>
      </c>
      <c r="B139" s="385" t="s">
        <v>457</v>
      </c>
      <c r="C139" s="386"/>
      <c r="D139" s="387"/>
      <c r="E139" s="387"/>
      <c r="F139" s="387"/>
      <c r="G139" s="387"/>
      <c r="H139" s="387"/>
      <c r="I139" s="387"/>
      <c r="J139" s="387"/>
      <c r="K139" s="387"/>
      <c r="L139" t="s">
        <v>685</v>
      </c>
    </row>
    <row r="140" spans="1:12" hidden="1" x14ac:dyDescent="0.25">
      <c r="A140" s="388" t="s">
        <v>165</v>
      </c>
      <c r="B140" s="389" t="s">
        <v>461</v>
      </c>
      <c r="C140" s="390"/>
      <c r="D140" s="53"/>
      <c r="E140" s="53"/>
      <c r="F140" s="53"/>
      <c r="G140" s="53"/>
      <c r="H140" s="53"/>
      <c r="I140" s="53"/>
      <c r="J140" s="53"/>
      <c r="K140" s="53"/>
    </row>
    <row r="141" spans="1:12" hidden="1" x14ac:dyDescent="0.25">
      <c r="A141" s="354" t="s">
        <v>470</v>
      </c>
      <c r="B141" s="355" t="s">
        <v>471</v>
      </c>
      <c r="C141" s="134" t="s">
        <v>33</v>
      </c>
      <c r="D141" s="356">
        <f t="shared" ref="D141:F141" si="24">(D142*D143*12)/1000</f>
        <v>0</v>
      </c>
      <c r="E141" s="356">
        <f t="shared" si="24"/>
        <v>0</v>
      </c>
      <c r="F141" s="356">
        <f t="shared" si="24"/>
        <v>0</v>
      </c>
      <c r="G141" s="356">
        <f t="shared" ref="G141:K141" si="25">(G142*G143*12)/1000</f>
        <v>0</v>
      </c>
      <c r="H141" s="356">
        <f t="shared" si="25"/>
        <v>0</v>
      </c>
      <c r="I141" s="356">
        <f t="shared" si="25"/>
        <v>0</v>
      </c>
      <c r="J141" s="356">
        <f t="shared" si="25"/>
        <v>0</v>
      </c>
      <c r="K141" s="356">
        <f t="shared" si="25"/>
        <v>0</v>
      </c>
    </row>
    <row r="142" spans="1:12" ht="30" hidden="1" x14ac:dyDescent="0.25">
      <c r="A142" s="354"/>
      <c r="B142" s="45" t="s">
        <v>464</v>
      </c>
      <c r="C142" s="134" t="s">
        <v>414</v>
      </c>
      <c r="D142" s="356"/>
      <c r="E142" s="356"/>
      <c r="F142" s="356"/>
      <c r="G142" s="356"/>
      <c r="H142" s="356"/>
      <c r="I142" s="356"/>
      <c r="J142" s="356"/>
      <c r="K142" s="356"/>
    </row>
    <row r="143" spans="1:12" ht="30" hidden="1" x14ac:dyDescent="0.25">
      <c r="A143" s="354"/>
      <c r="B143" s="45" t="s">
        <v>300</v>
      </c>
      <c r="C143" s="134" t="s">
        <v>301</v>
      </c>
      <c r="D143" s="356"/>
      <c r="E143" s="356"/>
      <c r="F143" s="356"/>
      <c r="G143" s="356"/>
      <c r="H143" s="356"/>
      <c r="I143" s="356"/>
      <c r="J143" s="356"/>
      <c r="K143" s="356"/>
    </row>
    <row r="144" spans="1:12" hidden="1" x14ac:dyDescent="0.25">
      <c r="A144" s="354" t="s">
        <v>472</v>
      </c>
      <c r="B144" s="355" t="s">
        <v>473</v>
      </c>
      <c r="C144" s="134" t="s">
        <v>33</v>
      </c>
      <c r="D144" s="356">
        <f t="shared" ref="D144:F144" si="26">(D145*D146*12)/1000</f>
        <v>0</v>
      </c>
      <c r="E144" s="356">
        <f t="shared" si="26"/>
        <v>0</v>
      </c>
      <c r="F144" s="356">
        <f t="shared" si="26"/>
        <v>0</v>
      </c>
      <c r="G144" s="356">
        <f t="shared" ref="G144:K144" si="27">(G145*G146*12)/1000</f>
        <v>0</v>
      </c>
      <c r="H144" s="356">
        <f t="shared" si="27"/>
        <v>0</v>
      </c>
      <c r="I144" s="356">
        <f t="shared" si="27"/>
        <v>0</v>
      </c>
      <c r="J144" s="356">
        <f t="shared" si="27"/>
        <v>0</v>
      </c>
      <c r="K144" s="356">
        <f t="shared" si="27"/>
        <v>0</v>
      </c>
    </row>
    <row r="145" spans="1:11" ht="30" hidden="1" x14ac:dyDescent="0.25">
      <c r="A145" s="354"/>
      <c r="B145" s="45" t="s">
        <v>464</v>
      </c>
      <c r="C145" s="134" t="s">
        <v>414</v>
      </c>
      <c r="D145" s="356"/>
      <c r="E145" s="356"/>
      <c r="F145" s="356"/>
      <c r="G145" s="356"/>
      <c r="H145" s="356"/>
      <c r="I145" s="356"/>
      <c r="J145" s="356"/>
      <c r="K145" s="356"/>
    </row>
    <row r="146" spans="1:11" ht="30" hidden="1" x14ac:dyDescent="0.25">
      <c r="A146" s="354"/>
      <c r="B146" s="45" t="s">
        <v>300</v>
      </c>
      <c r="C146" s="134" t="s">
        <v>301</v>
      </c>
      <c r="D146" s="356"/>
      <c r="E146" s="356"/>
      <c r="F146" s="356"/>
      <c r="G146" s="356"/>
      <c r="H146" s="356"/>
      <c r="I146" s="356"/>
      <c r="J146" s="356"/>
      <c r="K146" s="356"/>
    </row>
    <row r="147" spans="1:11" hidden="1" x14ac:dyDescent="0.25">
      <c r="A147" s="354" t="s">
        <v>474</v>
      </c>
      <c r="B147" s="355" t="s">
        <v>475</v>
      </c>
      <c r="C147" s="134" t="s">
        <v>33</v>
      </c>
      <c r="D147" s="356">
        <f t="shared" ref="D147:F147" si="28">(D148*D149*12)/1000</f>
        <v>0</v>
      </c>
      <c r="E147" s="356">
        <f t="shared" si="28"/>
        <v>0</v>
      </c>
      <c r="F147" s="356">
        <f t="shared" si="28"/>
        <v>0</v>
      </c>
      <c r="G147" s="356">
        <f t="shared" ref="G147:K147" si="29">(G148*G149*12)/1000</f>
        <v>0</v>
      </c>
      <c r="H147" s="356">
        <f t="shared" si="29"/>
        <v>0</v>
      </c>
      <c r="I147" s="356">
        <f t="shared" si="29"/>
        <v>0</v>
      </c>
      <c r="J147" s="356">
        <f t="shared" si="29"/>
        <v>0</v>
      </c>
      <c r="K147" s="356">
        <f t="shared" si="29"/>
        <v>0</v>
      </c>
    </row>
    <row r="148" spans="1:11" ht="30" hidden="1" x14ac:dyDescent="0.25">
      <c r="A148" s="354"/>
      <c r="B148" s="45" t="s">
        <v>464</v>
      </c>
      <c r="C148" s="134" t="s">
        <v>414</v>
      </c>
      <c r="D148" s="356"/>
      <c r="E148" s="356"/>
      <c r="F148" s="356"/>
      <c r="G148" s="356"/>
      <c r="H148" s="356"/>
      <c r="I148" s="356"/>
      <c r="J148" s="356"/>
      <c r="K148" s="356"/>
    </row>
    <row r="149" spans="1:11" ht="30" hidden="1" x14ac:dyDescent="0.25">
      <c r="A149" s="354"/>
      <c r="B149" s="45" t="s">
        <v>300</v>
      </c>
      <c r="C149" s="134" t="s">
        <v>301</v>
      </c>
      <c r="D149" s="356"/>
      <c r="E149" s="356"/>
      <c r="F149" s="356"/>
      <c r="G149" s="356"/>
      <c r="H149" s="356"/>
      <c r="I149" s="356"/>
      <c r="J149" s="356"/>
      <c r="K149" s="356"/>
    </row>
    <row r="150" spans="1:11" hidden="1" x14ac:dyDescent="0.25">
      <c r="A150" s="354" t="s">
        <v>209</v>
      </c>
      <c r="B150" s="45"/>
      <c r="C150" s="134" t="s">
        <v>33</v>
      </c>
      <c r="D150" s="356">
        <f t="shared" ref="D150:F150" si="30">(D151*D152*12)/1000</f>
        <v>0</v>
      </c>
      <c r="E150" s="356">
        <f t="shared" si="30"/>
        <v>0</v>
      </c>
      <c r="F150" s="356">
        <f t="shared" si="30"/>
        <v>0</v>
      </c>
      <c r="G150" s="356">
        <f t="shared" ref="G150:K150" si="31">(G151*G152*12)/1000</f>
        <v>0</v>
      </c>
      <c r="H150" s="356">
        <f t="shared" si="31"/>
        <v>0</v>
      </c>
      <c r="I150" s="356">
        <f t="shared" si="31"/>
        <v>0</v>
      </c>
      <c r="J150" s="356">
        <f t="shared" si="31"/>
        <v>0</v>
      </c>
      <c r="K150" s="356">
        <f t="shared" si="31"/>
        <v>0</v>
      </c>
    </row>
    <row r="151" spans="1:11" ht="30" hidden="1" x14ac:dyDescent="0.25">
      <c r="A151" s="354"/>
      <c r="B151" s="45" t="s">
        <v>464</v>
      </c>
      <c r="C151" s="134" t="s">
        <v>414</v>
      </c>
      <c r="D151" s="356"/>
      <c r="E151" s="356"/>
      <c r="F151" s="356"/>
      <c r="G151" s="356"/>
      <c r="H151" s="356"/>
      <c r="I151" s="356"/>
      <c r="J151" s="356"/>
      <c r="K151" s="356"/>
    </row>
    <row r="152" spans="1:11" ht="30" hidden="1" x14ac:dyDescent="0.25">
      <c r="A152" s="354"/>
      <c r="B152" s="45" t="s">
        <v>300</v>
      </c>
      <c r="C152" s="134" t="s">
        <v>301</v>
      </c>
      <c r="D152" s="356"/>
      <c r="E152" s="356"/>
      <c r="F152" s="356"/>
      <c r="G152" s="356"/>
      <c r="H152" s="356"/>
      <c r="I152" s="356"/>
      <c r="J152" s="356"/>
      <c r="K152" s="356"/>
    </row>
    <row r="153" spans="1:11" ht="45.75" hidden="1" thickBot="1" x14ac:dyDescent="0.3">
      <c r="A153" s="391"/>
      <c r="B153" s="392" t="s">
        <v>476</v>
      </c>
      <c r="C153" s="393" t="s">
        <v>33</v>
      </c>
      <c r="D153" s="394">
        <f t="shared" ref="D153:F153" si="32">D141+D144+D147</f>
        <v>0</v>
      </c>
      <c r="E153" s="394">
        <f t="shared" si="32"/>
        <v>0</v>
      </c>
      <c r="F153" s="394">
        <f t="shared" si="32"/>
        <v>0</v>
      </c>
      <c r="G153" s="394">
        <f t="shared" ref="G153:K153" si="33">G141+G144+G147</f>
        <v>0</v>
      </c>
      <c r="H153" s="394">
        <f t="shared" si="33"/>
        <v>0</v>
      </c>
      <c r="I153" s="394">
        <f t="shared" si="33"/>
        <v>0</v>
      </c>
      <c r="J153" s="394">
        <f t="shared" si="33"/>
        <v>0</v>
      </c>
      <c r="K153" s="394">
        <f t="shared" si="33"/>
        <v>0</v>
      </c>
    </row>
    <row r="154" spans="1:11" ht="15.75" hidden="1" thickBot="1" x14ac:dyDescent="0.3">
      <c r="A154" s="381"/>
      <c r="B154" s="367" t="s">
        <v>384</v>
      </c>
      <c r="C154" s="368" t="s">
        <v>290</v>
      </c>
      <c r="D154" s="395"/>
      <c r="E154" s="395"/>
      <c r="F154" s="395"/>
      <c r="G154" s="395"/>
      <c r="H154" s="395"/>
      <c r="I154" s="395"/>
      <c r="J154" s="395"/>
      <c r="K154" s="395"/>
    </row>
    <row r="155" spans="1:11" ht="15.75" hidden="1" thickBot="1" x14ac:dyDescent="0.3">
      <c r="A155" s="370"/>
      <c r="B155" s="363" t="s">
        <v>466</v>
      </c>
      <c r="C155" s="396" t="s">
        <v>12</v>
      </c>
      <c r="D155" s="397">
        <f t="shared" ref="D155:F155" si="34">D153*D154</f>
        <v>0</v>
      </c>
      <c r="E155" s="397">
        <f t="shared" si="34"/>
        <v>0</v>
      </c>
      <c r="F155" s="397">
        <f t="shared" si="34"/>
        <v>0</v>
      </c>
      <c r="G155" s="397">
        <f t="shared" ref="G155:K155" si="35">G153*G154</f>
        <v>0</v>
      </c>
      <c r="H155" s="397">
        <f t="shared" si="35"/>
        <v>0</v>
      </c>
      <c r="I155" s="397">
        <f t="shared" si="35"/>
        <v>0</v>
      </c>
      <c r="J155" s="397">
        <f t="shared" si="35"/>
        <v>0</v>
      </c>
      <c r="K155" s="397">
        <f t="shared" si="35"/>
        <v>0</v>
      </c>
    </row>
    <row r="156" spans="1:11" ht="30.75" hidden="1" thickBot="1" x14ac:dyDescent="0.3">
      <c r="A156" s="381"/>
      <c r="B156" s="367" t="s">
        <v>467</v>
      </c>
      <c r="C156" s="371"/>
      <c r="D156" s="398">
        <f t="shared" ref="D156:F156" si="36">D142+D145+D148+D151</f>
        <v>0</v>
      </c>
      <c r="E156" s="398">
        <f t="shared" si="36"/>
        <v>0</v>
      </c>
      <c r="F156" s="398">
        <f t="shared" si="36"/>
        <v>0</v>
      </c>
      <c r="G156" s="398">
        <f t="shared" ref="G156:K156" si="37">G142+G145+G148+G151</f>
        <v>0</v>
      </c>
      <c r="H156" s="398">
        <f t="shared" si="37"/>
        <v>0</v>
      </c>
      <c r="I156" s="398">
        <f t="shared" si="37"/>
        <v>0</v>
      </c>
      <c r="J156" s="398">
        <f t="shared" si="37"/>
        <v>0</v>
      </c>
      <c r="K156" s="398">
        <f t="shared" si="37"/>
        <v>0</v>
      </c>
    </row>
    <row r="157" spans="1:11" ht="15.75" thickBot="1" x14ac:dyDescent="0.3">
      <c r="A157" s="373" t="s">
        <v>417</v>
      </c>
      <c r="B157" s="374" t="s">
        <v>379</v>
      </c>
      <c r="C157" s="399"/>
      <c r="D157" s="400"/>
      <c r="E157" s="400"/>
      <c r="F157" s="400"/>
      <c r="G157" s="400"/>
      <c r="H157" s="400"/>
      <c r="I157" s="400"/>
      <c r="J157" s="400"/>
      <c r="K157" s="400"/>
    </row>
    <row r="158" spans="1:11" x14ac:dyDescent="0.25">
      <c r="A158" s="377" t="s">
        <v>477</v>
      </c>
      <c r="B158" s="378" t="s">
        <v>471</v>
      </c>
      <c r="C158" s="34" t="s">
        <v>33</v>
      </c>
      <c r="D158" s="33">
        <f>(D159*D160*9)/1000</f>
        <v>647.73</v>
      </c>
      <c r="E158" s="33">
        <f>(E159*E160*9)/1000</f>
        <v>906.822</v>
      </c>
      <c r="F158" s="33">
        <f t="shared" ref="F158" si="38">(F159*F160*12)/1000</f>
        <v>1257.48</v>
      </c>
      <c r="G158" s="33">
        <f t="shared" ref="G158:K158" si="39">(G159*G160*12)/1000</f>
        <v>1307.796</v>
      </c>
      <c r="H158" s="33">
        <f t="shared" si="39"/>
        <v>1360.1279999999999</v>
      </c>
      <c r="I158" s="33">
        <f t="shared" si="39"/>
        <v>0</v>
      </c>
      <c r="J158" s="33">
        <f t="shared" si="39"/>
        <v>0</v>
      </c>
      <c r="K158" s="33">
        <f t="shared" si="39"/>
        <v>0</v>
      </c>
    </row>
    <row r="159" spans="1:11" ht="30" x14ac:dyDescent="0.25">
      <c r="A159" s="354"/>
      <c r="B159" s="45" t="s">
        <v>464</v>
      </c>
      <c r="C159" s="134" t="s">
        <v>414</v>
      </c>
      <c r="D159" s="1">
        <v>5</v>
      </c>
      <c r="E159" s="1">
        <v>7</v>
      </c>
      <c r="F159" s="1">
        <v>7</v>
      </c>
      <c r="G159" s="1">
        <v>7</v>
      </c>
      <c r="H159" s="1">
        <v>7</v>
      </c>
      <c r="I159" s="1"/>
      <c r="J159" s="1"/>
      <c r="K159" s="1"/>
    </row>
    <row r="160" spans="1:11" ht="30" x14ac:dyDescent="0.25">
      <c r="A160" s="354"/>
      <c r="B160" s="45" t="s">
        <v>300</v>
      </c>
      <c r="C160" s="134" t="s">
        <v>301</v>
      </c>
      <c r="D160" s="1">
        <v>14394</v>
      </c>
      <c r="E160" s="1">
        <v>14394</v>
      </c>
      <c r="F160" s="1">
        <v>14970</v>
      </c>
      <c r="G160" s="1">
        <v>15569</v>
      </c>
      <c r="H160" s="1">
        <v>16192</v>
      </c>
      <c r="I160" s="1"/>
      <c r="J160" s="1"/>
      <c r="K160" s="1"/>
    </row>
    <row r="161" spans="1:11" x14ac:dyDescent="0.25">
      <c r="A161" s="354" t="s">
        <v>478</v>
      </c>
      <c r="B161" s="355" t="s">
        <v>686</v>
      </c>
      <c r="C161" s="134" t="s">
        <v>33</v>
      </c>
      <c r="D161" s="1">
        <f t="shared" ref="D161:F161" si="40">(D162*D163*12)/1000</f>
        <v>0</v>
      </c>
      <c r="E161" s="1">
        <f>(E162*E163*9)/1000</f>
        <v>232.416</v>
      </c>
      <c r="F161" s="1">
        <f t="shared" si="40"/>
        <v>322.28399999999999</v>
      </c>
      <c r="G161" s="1">
        <f t="shared" ref="G161:K161" si="41">(G162*G163*12)/1000</f>
        <v>335.17200000000003</v>
      </c>
      <c r="H161" s="1">
        <f t="shared" si="41"/>
        <v>348.57600000000002</v>
      </c>
      <c r="I161" s="1">
        <f t="shared" si="41"/>
        <v>0</v>
      </c>
      <c r="J161" s="1">
        <f t="shared" si="41"/>
        <v>0</v>
      </c>
      <c r="K161" s="1">
        <f t="shared" si="41"/>
        <v>0</v>
      </c>
    </row>
    <row r="162" spans="1:11" ht="30" x14ac:dyDescent="0.25">
      <c r="A162" s="354"/>
      <c r="B162" s="45" t="s">
        <v>464</v>
      </c>
      <c r="C162" s="134" t="s">
        <v>414</v>
      </c>
      <c r="D162" s="1">
        <v>0</v>
      </c>
      <c r="E162" s="1">
        <v>1</v>
      </c>
      <c r="F162" s="1">
        <v>1</v>
      </c>
      <c r="G162" s="1">
        <v>1</v>
      </c>
      <c r="H162" s="1">
        <v>1</v>
      </c>
      <c r="I162" s="1"/>
      <c r="J162" s="1"/>
      <c r="K162" s="1"/>
    </row>
    <row r="163" spans="1:11" ht="30" x14ac:dyDescent="0.25">
      <c r="A163" s="354"/>
      <c r="B163" s="45" t="s">
        <v>300</v>
      </c>
      <c r="C163" s="134" t="s">
        <v>301</v>
      </c>
      <c r="D163" s="1">
        <v>25824</v>
      </c>
      <c r="E163" s="1">
        <v>25824</v>
      </c>
      <c r="F163" s="1">
        <v>26857</v>
      </c>
      <c r="G163" s="1">
        <v>27931</v>
      </c>
      <c r="H163" s="1">
        <v>29048</v>
      </c>
      <c r="I163" s="1"/>
      <c r="J163" s="1"/>
      <c r="K163" s="1"/>
    </row>
    <row r="164" spans="1:11" x14ac:dyDescent="0.25">
      <c r="A164" s="354" t="s">
        <v>479</v>
      </c>
      <c r="B164" s="355" t="s">
        <v>475</v>
      </c>
      <c r="C164" s="134" t="s">
        <v>33</v>
      </c>
      <c r="D164" s="1">
        <f>(D165*D166*9)/1000</f>
        <v>64.772999999999996</v>
      </c>
      <c r="E164" s="1">
        <f>(E165*E166*9)/1000</f>
        <v>64.772999999999996</v>
      </c>
      <c r="F164" s="1">
        <f t="shared" ref="F164" si="42">(F165*F166*12)/1000</f>
        <v>89.82</v>
      </c>
      <c r="G164" s="1">
        <f t="shared" ref="G164:K164" si="43">(G165*G166*12)/1000</f>
        <v>93.414000000000001</v>
      </c>
      <c r="H164" s="1">
        <f t="shared" si="43"/>
        <v>97.152000000000001</v>
      </c>
      <c r="I164" s="1">
        <f t="shared" si="43"/>
        <v>0</v>
      </c>
      <c r="J164" s="1">
        <f t="shared" si="43"/>
        <v>0</v>
      </c>
      <c r="K164" s="1">
        <f t="shared" si="43"/>
        <v>0</v>
      </c>
    </row>
    <row r="165" spans="1:11" ht="30" x14ac:dyDescent="0.25">
      <c r="A165" s="354"/>
      <c r="B165" s="45" t="s">
        <v>464</v>
      </c>
      <c r="C165" s="134" t="s">
        <v>414</v>
      </c>
      <c r="D165" s="1">
        <v>0.5</v>
      </c>
      <c r="E165" s="1">
        <v>0.5</v>
      </c>
      <c r="F165" s="1">
        <v>0.5</v>
      </c>
      <c r="G165" s="1">
        <v>0.5</v>
      </c>
      <c r="H165" s="1">
        <v>0.5</v>
      </c>
      <c r="I165" s="1"/>
      <c r="J165" s="1"/>
      <c r="K165" s="1"/>
    </row>
    <row r="166" spans="1:11" ht="30.75" thickBot="1" x14ac:dyDescent="0.3">
      <c r="A166" s="360"/>
      <c r="B166" s="361" t="s">
        <v>300</v>
      </c>
      <c r="C166" s="135" t="s">
        <v>301</v>
      </c>
      <c r="D166" s="35">
        <v>14394</v>
      </c>
      <c r="E166" s="35">
        <v>14394</v>
      </c>
      <c r="F166" s="35">
        <v>14970</v>
      </c>
      <c r="G166" s="35">
        <v>15569</v>
      </c>
      <c r="H166" s="35">
        <v>16192</v>
      </c>
      <c r="I166" s="35"/>
      <c r="J166" s="35"/>
      <c r="K166" s="35"/>
    </row>
    <row r="167" spans="1:11" ht="45.75" thickBot="1" x14ac:dyDescent="0.3">
      <c r="A167" s="370"/>
      <c r="B167" s="379" t="s">
        <v>476</v>
      </c>
      <c r="C167" s="364" t="s">
        <v>33</v>
      </c>
      <c r="D167" s="380">
        <f t="shared" ref="D167:F167" si="44">D158+D161+D164</f>
        <v>712.50300000000004</v>
      </c>
      <c r="E167" s="380">
        <f t="shared" si="44"/>
        <v>1204.011</v>
      </c>
      <c r="F167" s="380">
        <f t="shared" si="44"/>
        <v>1669.5840000000001</v>
      </c>
      <c r="G167" s="380">
        <f t="shared" ref="G167:K167" si="45">G158+G161+G164</f>
        <v>1736.3820000000001</v>
      </c>
      <c r="H167" s="380">
        <f t="shared" si="45"/>
        <v>1805.856</v>
      </c>
      <c r="I167" s="380">
        <f t="shared" si="45"/>
        <v>0</v>
      </c>
      <c r="J167" s="380">
        <f t="shared" si="45"/>
        <v>0</v>
      </c>
      <c r="K167" s="380">
        <f t="shared" si="45"/>
        <v>0</v>
      </c>
    </row>
    <row r="168" spans="1:11" ht="15.75" thickBot="1" x14ac:dyDescent="0.3">
      <c r="A168" s="401"/>
      <c r="B168" s="402" t="s">
        <v>384</v>
      </c>
      <c r="C168" s="403" t="s">
        <v>290</v>
      </c>
      <c r="D168" s="404">
        <v>0.30199999999999999</v>
      </c>
      <c r="E168" s="404">
        <v>0.30199999999999999</v>
      </c>
      <c r="F168" s="404">
        <v>0.30199999999999999</v>
      </c>
      <c r="G168" s="404">
        <v>0.30199999999999999</v>
      </c>
      <c r="H168" s="404">
        <v>0.30199999999999999</v>
      </c>
      <c r="I168" s="404"/>
      <c r="J168" s="404"/>
      <c r="K168" s="404"/>
    </row>
    <row r="169" spans="1:11" ht="15.75" thickBot="1" x14ac:dyDescent="0.3">
      <c r="A169" s="370"/>
      <c r="B169" s="363" t="s">
        <v>466</v>
      </c>
      <c r="C169" s="396" t="s">
        <v>12</v>
      </c>
      <c r="D169" s="380">
        <f t="shared" ref="D169:F169" si="46">D167*D168</f>
        <v>215.175906</v>
      </c>
      <c r="E169" s="380">
        <f t="shared" si="46"/>
        <v>363.61132199999997</v>
      </c>
      <c r="F169" s="380">
        <f t="shared" si="46"/>
        <v>504.21436799999998</v>
      </c>
      <c r="G169" s="380">
        <f t="shared" ref="G169:K169" si="47">G167*G168</f>
        <v>524.38736400000005</v>
      </c>
      <c r="H169" s="380">
        <f t="shared" si="47"/>
        <v>545.36851200000001</v>
      </c>
      <c r="I169" s="380">
        <f t="shared" si="47"/>
        <v>0</v>
      </c>
      <c r="J169" s="380">
        <f t="shared" si="47"/>
        <v>0</v>
      </c>
      <c r="K169" s="380">
        <f t="shared" si="47"/>
        <v>0</v>
      </c>
    </row>
    <row r="170" spans="1:11" ht="30.75" thickBot="1" x14ac:dyDescent="0.3">
      <c r="A170" s="405"/>
      <c r="B170" s="406" t="s">
        <v>467</v>
      </c>
      <c r="C170" s="407"/>
      <c r="D170" s="408">
        <f t="shared" ref="D170:F170" si="48">D159+D162+D165</f>
        <v>5.5</v>
      </c>
      <c r="E170" s="408">
        <f t="shared" si="48"/>
        <v>8.5</v>
      </c>
      <c r="F170" s="408">
        <f t="shared" si="48"/>
        <v>8.5</v>
      </c>
      <c r="G170" s="408">
        <f t="shared" ref="G170:K170" si="49">G159+G162+G165</f>
        <v>8.5</v>
      </c>
      <c r="H170" s="408">
        <f t="shared" si="49"/>
        <v>8.5</v>
      </c>
      <c r="I170" s="408">
        <f t="shared" si="49"/>
        <v>0</v>
      </c>
      <c r="J170" s="408">
        <f t="shared" si="49"/>
        <v>0</v>
      </c>
      <c r="K170" s="408">
        <f t="shared" si="49"/>
        <v>0</v>
      </c>
    </row>
    <row r="173" spans="1:11" x14ac:dyDescent="0.25">
      <c r="B173" t="s">
        <v>673</v>
      </c>
      <c r="G173" t="s">
        <v>674</v>
      </c>
    </row>
  </sheetData>
  <mergeCells count="30">
    <mergeCell ref="D100:G100"/>
    <mergeCell ref="D3:I3"/>
    <mergeCell ref="D4:I4"/>
    <mergeCell ref="D6:I6"/>
    <mergeCell ref="D97:G97"/>
    <mergeCell ref="D98:G98"/>
    <mergeCell ref="A8:A10"/>
    <mergeCell ref="B8:B10"/>
    <mergeCell ref="C8:C10"/>
    <mergeCell ref="I8:K8"/>
    <mergeCell ref="D9:E9"/>
    <mergeCell ref="D8:H8"/>
    <mergeCell ref="F9:F10"/>
    <mergeCell ref="I9:I10"/>
    <mergeCell ref="J9:J10"/>
    <mergeCell ref="K9:K10"/>
    <mergeCell ref="G9:G10"/>
    <mergeCell ref="H9:H10"/>
    <mergeCell ref="A103:A105"/>
    <mergeCell ref="B103:B105"/>
    <mergeCell ref="C103:C105"/>
    <mergeCell ref="D104:E104"/>
    <mergeCell ref="I103:K103"/>
    <mergeCell ref="I104:I105"/>
    <mergeCell ref="J104:J105"/>
    <mergeCell ref="K104:K105"/>
    <mergeCell ref="G104:G105"/>
    <mergeCell ref="H104:H105"/>
    <mergeCell ref="D103:H103"/>
    <mergeCell ref="F104:F10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C60"/>
  <sheetViews>
    <sheetView workbookViewId="0">
      <selection activeCell="Z1" sqref="Z1:Z1048576"/>
    </sheetView>
  </sheetViews>
  <sheetFormatPr defaultRowHeight="15" x14ac:dyDescent="0.25"/>
  <cols>
    <col min="2" max="2" width="30.140625" customWidth="1"/>
    <col min="4" max="4" width="11" hidden="1" customWidth="1"/>
    <col min="5" max="7" width="0" hidden="1" customWidth="1"/>
    <col min="10" max="11" width="0" hidden="1" customWidth="1"/>
    <col min="14" max="14" width="0" hidden="1" customWidth="1"/>
    <col min="16" max="16" width="9.140625" customWidth="1"/>
    <col min="17" max="17" width="9.140625" hidden="1" customWidth="1"/>
    <col min="19" max="19" width="9.140625" customWidth="1"/>
    <col min="20" max="20" width="9.140625" hidden="1" customWidth="1"/>
    <col min="22" max="22" width="9.140625" customWidth="1"/>
    <col min="23" max="23" width="9.140625" hidden="1" customWidth="1"/>
    <col min="26" max="26" width="0" hidden="1" customWidth="1"/>
  </cols>
  <sheetData>
    <row r="2" spans="1:28" ht="15.75" thickBot="1" x14ac:dyDescent="0.3">
      <c r="A2" s="186" t="s">
        <v>66</v>
      </c>
    </row>
    <row r="3" spans="1:28" ht="15.75" thickBot="1" x14ac:dyDescent="0.3">
      <c r="A3" s="785" t="s">
        <v>0</v>
      </c>
      <c r="B3" s="785" t="s">
        <v>1</v>
      </c>
      <c r="C3" s="785" t="s">
        <v>2</v>
      </c>
      <c r="D3" s="798" t="s">
        <v>173</v>
      </c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800"/>
      <c r="S3" s="805" t="s">
        <v>174</v>
      </c>
      <c r="T3" s="806"/>
      <c r="U3" s="806"/>
      <c r="V3" s="806"/>
      <c r="W3" s="806"/>
      <c r="X3" s="806"/>
      <c r="Y3" s="806"/>
      <c r="Z3" s="806"/>
      <c r="AA3" s="807"/>
    </row>
    <row r="4" spans="1:28" ht="15.75" customHeight="1" thickBot="1" x14ac:dyDescent="0.3">
      <c r="A4" s="787"/>
      <c r="B4" s="787"/>
      <c r="C4" s="787"/>
      <c r="D4" s="797" t="s">
        <v>3</v>
      </c>
      <c r="E4" s="797"/>
      <c r="F4" s="791" t="s">
        <v>687</v>
      </c>
      <c r="G4" s="801"/>
      <c r="H4" s="801"/>
      <c r="I4" s="792"/>
      <c r="J4" s="802">
        <v>2017</v>
      </c>
      <c r="K4" s="803"/>
      <c r="L4" s="804"/>
      <c r="M4" s="802">
        <v>2018</v>
      </c>
      <c r="N4" s="803"/>
      <c r="O4" s="804"/>
      <c r="P4" s="802">
        <v>2019</v>
      </c>
      <c r="Q4" s="803"/>
      <c r="R4" s="804"/>
      <c r="S4" s="802">
        <v>2017</v>
      </c>
      <c r="T4" s="803"/>
      <c r="U4" s="804"/>
      <c r="V4" s="802">
        <v>2018</v>
      </c>
      <c r="W4" s="803"/>
      <c r="X4" s="804"/>
      <c r="Y4" s="802">
        <v>2019</v>
      </c>
      <c r="Z4" s="803"/>
      <c r="AA4" s="804"/>
    </row>
    <row r="5" spans="1:28" ht="45.75" thickBot="1" x14ac:dyDescent="0.3">
      <c r="A5" s="786"/>
      <c r="B5" s="786"/>
      <c r="C5" s="786"/>
      <c r="D5" s="62" t="s">
        <v>6</v>
      </c>
      <c r="E5" s="4" t="s">
        <v>7</v>
      </c>
      <c r="F5" s="4" t="s">
        <v>8</v>
      </c>
      <c r="G5" s="42" t="s">
        <v>550</v>
      </c>
      <c r="H5" s="587" t="s">
        <v>551</v>
      </c>
      <c r="I5" s="4" t="s">
        <v>9</v>
      </c>
      <c r="J5" s="642" t="s">
        <v>402</v>
      </c>
      <c r="K5" s="643" t="s">
        <v>550</v>
      </c>
      <c r="L5" s="644" t="s">
        <v>551</v>
      </c>
      <c r="M5" s="642" t="s">
        <v>676</v>
      </c>
      <c r="N5" s="643" t="s">
        <v>550</v>
      </c>
      <c r="O5" s="644" t="s">
        <v>551</v>
      </c>
      <c r="P5" s="645" t="s">
        <v>677</v>
      </c>
      <c r="Q5" s="643" t="s">
        <v>550</v>
      </c>
      <c r="R5" s="644" t="s">
        <v>551</v>
      </c>
      <c r="S5" s="642" t="s">
        <v>402</v>
      </c>
      <c r="T5" s="643" t="s">
        <v>550</v>
      </c>
      <c r="U5" s="644" t="s">
        <v>551</v>
      </c>
      <c r="V5" s="642" t="s">
        <v>676</v>
      </c>
      <c r="W5" s="643" t="s">
        <v>550</v>
      </c>
      <c r="X5" s="644" t="s">
        <v>551</v>
      </c>
      <c r="Y5" s="642" t="s">
        <v>677</v>
      </c>
      <c r="Z5" s="643" t="s">
        <v>550</v>
      </c>
      <c r="AA5" s="644" t="s">
        <v>551</v>
      </c>
    </row>
    <row r="6" spans="1:28" ht="15.75" thickBo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4</v>
      </c>
      <c r="G6" s="5">
        <v>5</v>
      </c>
      <c r="H6" s="648">
        <v>6</v>
      </c>
      <c r="I6" s="319">
        <v>7</v>
      </c>
      <c r="J6" s="647">
        <v>8</v>
      </c>
      <c r="K6" s="8">
        <v>9</v>
      </c>
      <c r="L6" s="648">
        <v>10</v>
      </c>
      <c r="M6" s="5">
        <v>11</v>
      </c>
      <c r="N6" s="8">
        <v>12</v>
      </c>
      <c r="O6" s="648">
        <v>13</v>
      </c>
      <c r="P6" s="5">
        <v>14</v>
      </c>
      <c r="Q6" s="8">
        <v>15</v>
      </c>
      <c r="R6" s="726">
        <v>16</v>
      </c>
      <c r="S6" s="652">
        <v>17</v>
      </c>
      <c r="T6" s="653">
        <v>18</v>
      </c>
      <c r="U6" s="654">
        <v>19</v>
      </c>
      <c r="V6" s="655">
        <v>20</v>
      </c>
      <c r="W6" s="655">
        <v>21</v>
      </c>
      <c r="X6" s="655">
        <v>22</v>
      </c>
      <c r="Y6" s="655">
        <v>23</v>
      </c>
      <c r="Z6" s="655">
        <v>24</v>
      </c>
      <c r="AA6" s="655">
        <v>25</v>
      </c>
    </row>
    <row r="7" spans="1:28" ht="38.25" x14ac:dyDescent="0.25">
      <c r="A7" s="649">
        <v>1</v>
      </c>
      <c r="B7" s="650" t="s">
        <v>68</v>
      </c>
      <c r="C7" s="651" t="s">
        <v>12</v>
      </c>
      <c r="D7" s="646"/>
      <c r="E7" s="646"/>
      <c r="F7" s="646">
        <f>SUM(F8:F14)</f>
        <v>0</v>
      </c>
      <c r="G7" s="646">
        <f t="shared" ref="G7:Y7" si="0">SUM(G8:G14)</f>
        <v>0</v>
      </c>
      <c r="H7" s="646">
        <f t="shared" si="0"/>
        <v>81.48</v>
      </c>
      <c r="I7" s="646">
        <f t="shared" si="0"/>
        <v>1156.9100000000001</v>
      </c>
      <c r="J7" s="646">
        <f t="shared" si="0"/>
        <v>0</v>
      </c>
      <c r="K7" s="646">
        <f t="shared" si="0"/>
        <v>0</v>
      </c>
      <c r="L7" s="646">
        <f t="shared" si="0"/>
        <v>1202.8</v>
      </c>
      <c r="M7" s="646">
        <f t="shared" si="0"/>
        <v>0</v>
      </c>
      <c r="N7" s="646">
        <f t="shared" si="0"/>
        <v>0</v>
      </c>
      <c r="O7" s="646">
        <f t="shared" si="0"/>
        <v>1250.9000000000001</v>
      </c>
      <c r="P7" s="646">
        <f t="shared" si="0"/>
        <v>0</v>
      </c>
      <c r="Q7" s="646">
        <f t="shared" si="0"/>
        <v>0</v>
      </c>
      <c r="R7" s="646">
        <f t="shared" si="0"/>
        <v>1300.8999999999999</v>
      </c>
      <c r="S7" s="646">
        <f t="shared" si="0"/>
        <v>0</v>
      </c>
      <c r="T7" s="646">
        <f t="shared" si="0"/>
        <v>0</v>
      </c>
      <c r="U7" s="646">
        <f t="shared" si="0"/>
        <v>0</v>
      </c>
      <c r="V7" s="646">
        <f t="shared" si="0"/>
        <v>0</v>
      </c>
      <c r="W7" s="646"/>
      <c r="X7" s="646"/>
      <c r="Y7" s="646">
        <f t="shared" si="0"/>
        <v>0</v>
      </c>
      <c r="Z7" s="646">
        <f t="shared" ref="Z7:AA7" si="1">SUM(Z8:Z14)</f>
        <v>0</v>
      </c>
      <c r="AA7" s="646">
        <f t="shared" si="1"/>
        <v>0</v>
      </c>
    </row>
    <row r="8" spans="1:28" x14ac:dyDescent="0.25">
      <c r="A8" s="25" t="s">
        <v>19</v>
      </c>
      <c r="B8" s="185" t="s">
        <v>70</v>
      </c>
      <c r="C8" s="169" t="s">
        <v>12</v>
      </c>
      <c r="D8" s="189"/>
      <c r="E8" s="189"/>
      <c r="F8" s="189"/>
      <c r="G8" s="582"/>
      <c r="H8" s="590">
        <v>40.53</v>
      </c>
      <c r="I8" s="189">
        <v>40.53</v>
      </c>
      <c r="J8" s="189"/>
      <c r="K8" s="582"/>
      <c r="L8" s="590">
        <v>42</v>
      </c>
      <c r="M8" s="189"/>
      <c r="N8" s="582"/>
      <c r="O8" s="590">
        <v>43.7</v>
      </c>
      <c r="P8" s="189"/>
      <c r="Q8" s="582"/>
      <c r="R8" s="590">
        <v>45.4</v>
      </c>
      <c r="S8" s="189"/>
      <c r="T8" s="582"/>
      <c r="U8" s="590"/>
      <c r="V8" s="189"/>
      <c r="W8" s="189"/>
      <c r="X8" s="189"/>
      <c r="Y8" s="189"/>
      <c r="Z8" s="189"/>
      <c r="AA8" s="189"/>
    </row>
    <row r="9" spans="1:28" x14ac:dyDescent="0.25">
      <c r="A9" s="14" t="s">
        <v>31</v>
      </c>
      <c r="B9" s="185" t="s">
        <v>72</v>
      </c>
      <c r="C9" s="169" t="s">
        <v>12</v>
      </c>
      <c r="D9" s="189"/>
      <c r="E9" s="189"/>
      <c r="F9" s="189"/>
      <c r="G9" s="582"/>
      <c r="H9" s="590">
        <v>4.57</v>
      </c>
      <c r="I9" s="189"/>
      <c r="J9" s="189"/>
      <c r="K9" s="582"/>
      <c r="L9" s="590"/>
      <c r="M9" s="189"/>
      <c r="N9" s="582"/>
      <c r="O9" s="590"/>
      <c r="P9" s="189"/>
      <c r="Q9" s="582"/>
      <c r="R9" s="590"/>
      <c r="S9" s="189"/>
      <c r="T9" s="582"/>
      <c r="U9" s="590"/>
      <c r="V9" s="189"/>
      <c r="W9" s="189"/>
      <c r="X9" s="189"/>
      <c r="Y9" s="189"/>
      <c r="Z9" s="189"/>
      <c r="AA9" s="189"/>
    </row>
    <row r="10" spans="1:28" x14ac:dyDescent="0.25">
      <c r="A10" s="25" t="s">
        <v>265</v>
      </c>
      <c r="B10" s="185" t="s">
        <v>74</v>
      </c>
      <c r="C10" s="169" t="s">
        <v>12</v>
      </c>
      <c r="D10" s="189"/>
      <c r="E10" s="189"/>
      <c r="F10" s="189"/>
      <c r="G10" s="582"/>
      <c r="H10" s="590"/>
      <c r="I10" s="189"/>
      <c r="J10" s="189"/>
      <c r="K10" s="582"/>
      <c r="L10" s="590"/>
      <c r="M10" s="189"/>
      <c r="N10" s="582"/>
      <c r="O10" s="590"/>
      <c r="P10" s="189"/>
      <c r="Q10" s="582"/>
      <c r="R10" s="590"/>
      <c r="S10" s="189"/>
      <c r="T10" s="582"/>
      <c r="U10" s="590"/>
      <c r="V10" s="189"/>
      <c r="W10" s="189"/>
      <c r="X10" s="189"/>
      <c r="Y10" s="189"/>
      <c r="Z10" s="189"/>
      <c r="AA10" s="189"/>
    </row>
    <row r="11" spans="1:28" x14ac:dyDescent="0.25">
      <c r="A11" s="14" t="s">
        <v>41</v>
      </c>
      <c r="B11" s="185" t="s">
        <v>76</v>
      </c>
      <c r="C11" s="169" t="s">
        <v>12</v>
      </c>
      <c r="D11" s="189"/>
      <c r="E11" s="189"/>
      <c r="F11" s="189"/>
      <c r="G11" s="582"/>
      <c r="H11" s="590"/>
      <c r="I11" s="189"/>
      <c r="J11" s="189"/>
      <c r="K11" s="582"/>
      <c r="L11" s="590"/>
      <c r="M11" s="189"/>
      <c r="N11" s="582"/>
      <c r="O11" s="590"/>
      <c r="P11" s="189"/>
      <c r="Q11" s="582"/>
      <c r="R11" s="590"/>
      <c r="S11" s="189"/>
      <c r="T11" s="582"/>
      <c r="U11" s="590"/>
      <c r="V11" s="189"/>
      <c r="W11" s="189"/>
      <c r="X11" s="189"/>
      <c r="Y11" s="189"/>
      <c r="Z11" s="189"/>
      <c r="AA11" s="189"/>
    </row>
    <row r="12" spans="1:28" ht="25.5" x14ac:dyDescent="0.25">
      <c r="A12" s="25" t="s">
        <v>42</v>
      </c>
      <c r="B12" s="185" t="s">
        <v>78</v>
      </c>
      <c r="C12" s="169" t="s">
        <v>12</v>
      </c>
      <c r="D12" s="189"/>
      <c r="E12" s="189"/>
      <c r="F12" s="189"/>
      <c r="G12" s="582"/>
      <c r="H12" s="590">
        <v>9.3800000000000008</v>
      </c>
      <c r="I12" s="189">
        <v>9.3800000000000008</v>
      </c>
      <c r="J12" s="189"/>
      <c r="K12" s="582"/>
      <c r="L12" s="590">
        <v>9.8000000000000007</v>
      </c>
      <c r="M12" s="189"/>
      <c r="N12" s="582"/>
      <c r="O12" s="590">
        <v>10.199999999999999</v>
      </c>
      <c r="P12" s="189"/>
      <c r="Q12" s="582"/>
      <c r="R12" s="590">
        <v>10.6</v>
      </c>
      <c r="S12" s="189"/>
      <c r="T12" s="582"/>
      <c r="U12" s="590"/>
      <c r="V12" s="189"/>
      <c r="W12" s="189"/>
      <c r="X12" s="189"/>
      <c r="Y12" s="189"/>
      <c r="Z12" s="189"/>
      <c r="AA12" s="189"/>
    </row>
    <row r="13" spans="1:28" x14ac:dyDescent="0.25">
      <c r="A13" s="14" t="s">
        <v>43</v>
      </c>
      <c r="B13" s="185" t="s">
        <v>80</v>
      </c>
      <c r="C13" s="169" t="s">
        <v>12</v>
      </c>
      <c r="D13" s="189"/>
      <c r="E13" s="189"/>
      <c r="F13" s="189"/>
      <c r="G13" s="582"/>
      <c r="H13" s="590">
        <v>27</v>
      </c>
      <c r="I13" s="189">
        <v>27</v>
      </c>
      <c r="J13" s="189"/>
      <c r="K13" s="582"/>
      <c r="L13" s="590">
        <v>28</v>
      </c>
      <c r="M13" s="189"/>
      <c r="N13" s="582"/>
      <c r="O13" s="590">
        <v>29.1</v>
      </c>
      <c r="P13" s="189"/>
      <c r="Q13" s="582"/>
      <c r="R13" s="590">
        <v>30.3</v>
      </c>
      <c r="S13" s="189"/>
      <c r="T13" s="582"/>
      <c r="U13" s="590"/>
      <c r="V13" s="189"/>
      <c r="W13" s="189"/>
      <c r="X13" s="189"/>
      <c r="Y13" s="189"/>
      <c r="Z13" s="189"/>
      <c r="AA13" s="189"/>
    </row>
    <row r="14" spans="1:28" x14ac:dyDescent="0.25">
      <c r="A14" s="25" t="s">
        <v>481</v>
      </c>
      <c r="B14" s="185" t="s">
        <v>82</v>
      </c>
      <c r="C14" s="169" t="s">
        <v>12</v>
      </c>
      <c r="D14" s="189"/>
      <c r="E14" s="189"/>
      <c r="F14" s="189"/>
      <c r="G14" s="582"/>
      <c r="H14" s="590"/>
      <c r="I14" s="189">
        <v>1080</v>
      </c>
      <c r="J14" s="189"/>
      <c r="K14" s="582"/>
      <c r="L14" s="590">
        <v>1123</v>
      </c>
      <c r="M14" s="189"/>
      <c r="N14" s="582"/>
      <c r="O14" s="590">
        <v>1167.9000000000001</v>
      </c>
      <c r="P14" s="189"/>
      <c r="Q14" s="582"/>
      <c r="R14" s="590">
        <v>1214.5999999999999</v>
      </c>
      <c r="S14" s="189"/>
      <c r="T14" s="582"/>
      <c r="U14" s="590"/>
      <c r="V14" s="189"/>
      <c r="W14" s="189"/>
      <c r="X14" s="189"/>
      <c r="Y14" s="189"/>
      <c r="Z14" s="189"/>
      <c r="AA14" s="189"/>
      <c r="AB14" t="s">
        <v>694</v>
      </c>
    </row>
    <row r="15" spans="1:28" ht="63.75" x14ac:dyDescent="0.25">
      <c r="A15" s="140" t="s">
        <v>53</v>
      </c>
      <c r="B15" s="458" t="s">
        <v>84</v>
      </c>
      <c r="C15" s="141" t="s">
        <v>12</v>
      </c>
      <c r="D15" s="459">
        <f>D16+D39</f>
        <v>0</v>
      </c>
      <c r="E15" s="459">
        <f t="shared" ref="E15:Y15" si="2">E16+E39</f>
        <v>0</v>
      </c>
      <c r="F15" s="459">
        <f t="shared" si="2"/>
        <v>0</v>
      </c>
      <c r="G15" s="459">
        <f t="shared" si="2"/>
        <v>0</v>
      </c>
      <c r="H15" s="459">
        <f t="shared" si="2"/>
        <v>1810.9758869999996</v>
      </c>
      <c r="I15" s="459">
        <f t="shared" si="2"/>
        <v>912.808764</v>
      </c>
      <c r="J15" s="459">
        <f t="shared" si="2"/>
        <v>0</v>
      </c>
      <c r="K15" s="459">
        <f t="shared" si="2"/>
        <v>0</v>
      </c>
      <c r="L15" s="459">
        <f t="shared" si="2"/>
        <v>1265.7627360000001</v>
      </c>
      <c r="M15" s="459">
        <f t="shared" si="2"/>
        <v>0</v>
      </c>
      <c r="N15" s="459">
        <f t="shared" si="2"/>
        <v>0</v>
      </c>
      <c r="O15" s="459">
        <f t="shared" si="2"/>
        <v>1316.3844960000001</v>
      </c>
      <c r="P15" s="459">
        <f t="shared" si="2"/>
        <v>0</v>
      </c>
      <c r="Q15" s="459">
        <f t="shared" si="2"/>
        <v>0</v>
      </c>
      <c r="R15" s="459">
        <f t="shared" si="2"/>
        <v>1369.0529999999999</v>
      </c>
      <c r="S15" s="459">
        <f t="shared" si="2"/>
        <v>0</v>
      </c>
      <c r="T15" s="459">
        <f t="shared" si="2"/>
        <v>0</v>
      </c>
      <c r="U15" s="459">
        <f t="shared" si="2"/>
        <v>0</v>
      </c>
      <c r="V15" s="459">
        <f t="shared" si="2"/>
        <v>0</v>
      </c>
      <c r="W15" s="459"/>
      <c r="X15" s="459"/>
      <c r="Y15" s="459">
        <f t="shared" si="2"/>
        <v>0</v>
      </c>
      <c r="Z15" s="459">
        <f t="shared" ref="Z15:AA15" si="3">Z16+Z39</f>
        <v>0</v>
      </c>
      <c r="AA15" s="459">
        <f t="shared" si="3"/>
        <v>0</v>
      </c>
    </row>
    <row r="16" spans="1:28" ht="38.25" x14ac:dyDescent="0.25">
      <c r="A16" s="450" t="s">
        <v>55</v>
      </c>
      <c r="B16" s="447" t="s">
        <v>86</v>
      </c>
      <c r="C16" s="451" t="s">
        <v>12</v>
      </c>
      <c r="D16" s="452">
        <f>D17+D20+D23+D26+D29</f>
        <v>0</v>
      </c>
      <c r="E16" s="452">
        <f t="shared" ref="E16:S16" si="4">E17+E20+E23+E26+E29</f>
        <v>0</v>
      </c>
      <c r="F16" s="452">
        <f t="shared" si="4"/>
        <v>0</v>
      </c>
      <c r="G16" s="452">
        <f t="shared" si="4"/>
        <v>0</v>
      </c>
      <c r="H16" s="452">
        <f>H17+H20+H23+H26+H29+H32+H35</f>
        <v>1390.9184999999998</v>
      </c>
      <c r="I16" s="452">
        <f t="shared" si="4"/>
        <v>701.08199999999999</v>
      </c>
      <c r="J16" s="452">
        <f t="shared" si="4"/>
        <v>0</v>
      </c>
      <c r="K16" s="452">
        <f t="shared" si="4"/>
        <v>0</v>
      </c>
      <c r="L16" s="452">
        <f t="shared" si="4"/>
        <v>972.16800000000001</v>
      </c>
      <c r="M16" s="452">
        <f t="shared" si="4"/>
        <v>0</v>
      </c>
      <c r="N16" s="452">
        <f t="shared" si="4"/>
        <v>0</v>
      </c>
      <c r="O16" s="452">
        <f t="shared" si="4"/>
        <v>1011.048</v>
      </c>
      <c r="P16" s="452">
        <f t="shared" si="4"/>
        <v>0</v>
      </c>
      <c r="Q16" s="452">
        <f t="shared" si="4"/>
        <v>0</v>
      </c>
      <c r="R16" s="452">
        <f t="shared" si="4"/>
        <v>1051.5</v>
      </c>
      <c r="S16" s="452">
        <f t="shared" si="4"/>
        <v>0</v>
      </c>
      <c r="T16" s="459"/>
      <c r="U16" s="589"/>
      <c r="V16" s="452">
        <f t="shared" ref="V16" si="5">V17+V20+V23+V26+V29</f>
        <v>0</v>
      </c>
      <c r="W16" s="452"/>
      <c r="X16" s="452"/>
      <c r="Y16" s="452">
        <f t="shared" ref="Y16:AA16" si="6">Y17+Y20+Y23+Y26+Y29</f>
        <v>0</v>
      </c>
      <c r="Z16" s="452">
        <f t="shared" si="6"/>
        <v>0</v>
      </c>
      <c r="AA16" s="452">
        <f t="shared" si="6"/>
        <v>0</v>
      </c>
    </row>
    <row r="17" spans="1:27" x14ac:dyDescent="0.25">
      <c r="A17" s="794" t="s">
        <v>482</v>
      </c>
      <c r="B17" s="87" t="s">
        <v>673</v>
      </c>
      <c r="C17" s="134" t="s">
        <v>33</v>
      </c>
      <c r="D17" s="446">
        <f>(D18*D19*12)/1000</f>
        <v>0</v>
      </c>
      <c r="E17" s="446">
        <f t="shared" ref="E17:S17" si="7">(E18*E19*12)/1000</f>
        <v>0</v>
      </c>
      <c r="F17" s="446">
        <f t="shared" si="7"/>
        <v>0</v>
      </c>
      <c r="G17" s="446">
        <f t="shared" si="7"/>
        <v>0</v>
      </c>
      <c r="H17" s="446">
        <f>(H18*H19*9)/1000</f>
        <v>701.08199999999999</v>
      </c>
      <c r="I17" s="446">
        <f>(I18*I19*9)/1000</f>
        <v>701.08199999999999</v>
      </c>
      <c r="J17" s="446">
        <f t="shared" si="7"/>
        <v>0</v>
      </c>
      <c r="K17" s="446">
        <f t="shared" si="7"/>
        <v>0</v>
      </c>
      <c r="L17" s="446">
        <f t="shared" si="7"/>
        <v>972.16800000000001</v>
      </c>
      <c r="M17" s="446">
        <f t="shared" si="7"/>
        <v>0</v>
      </c>
      <c r="N17" s="446">
        <f t="shared" si="7"/>
        <v>0</v>
      </c>
      <c r="O17" s="446">
        <f t="shared" si="7"/>
        <v>1011.048</v>
      </c>
      <c r="P17" s="446">
        <f t="shared" si="7"/>
        <v>0</v>
      </c>
      <c r="Q17" s="446">
        <f t="shared" si="7"/>
        <v>0</v>
      </c>
      <c r="R17" s="446">
        <f t="shared" si="7"/>
        <v>1051.5</v>
      </c>
      <c r="S17" s="446">
        <f t="shared" si="7"/>
        <v>0</v>
      </c>
      <c r="T17" s="583"/>
      <c r="U17" s="591"/>
      <c r="V17" s="446">
        <f t="shared" ref="V17" si="8">(V18*V19*12)/1000</f>
        <v>0</v>
      </c>
      <c r="W17" s="446"/>
      <c r="X17" s="446"/>
      <c r="Y17" s="446">
        <f t="shared" ref="Y17:AA17" si="9">(Y18*Y19*12)/1000</f>
        <v>0</v>
      </c>
      <c r="Z17" s="446">
        <f t="shared" si="9"/>
        <v>0</v>
      </c>
      <c r="AA17" s="446">
        <f t="shared" si="9"/>
        <v>0</v>
      </c>
    </row>
    <row r="18" spans="1:27" x14ac:dyDescent="0.25">
      <c r="A18" s="795"/>
      <c r="B18" s="185" t="s">
        <v>464</v>
      </c>
      <c r="C18" s="134" t="s">
        <v>414</v>
      </c>
      <c r="D18" s="189"/>
      <c r="E18" s="189"/>
      <c r="F18" s="189"/>
      <c r="G18" s="582"/>
      <c r="H18" s="590">
        <v>1</v>
      </c>
      <c r="I18" s="189">
        <v>1</v>
      </c>
      <c r="J18" s="189"/>
      <c r="K18" s="582"/>
      <c r="L18" s="590">
        <v>1</v>
      </c>
      <c r="M18" s="189"/>
      <c r="N18" s="582"/>
      <c r="O18" s="590">
        <v>1</v>
      </c>
      <c r="P18" s="189"/>
      <c r="Q18" s="582"/>
      <c r="R18" s="590">
        <v>1</v>
      </c>
      <c r="S18" s="189"/>
      <c r="T18" s="582"/>
      <c r="U18" s="590"/>
      <c r="V18" s="189"/>
      <c r="W18" s="189"/>
      <c r="X18" s="189"/>
      <c r="Y18" s="189"/>
      <c r="Z18" s="189"/>
      <c r="AA18" s="189"/>
    </row>
    <row r="19" spans="1:27" x14ac:dyDescent="0.25">
      <c r="A19" s="795"/>
      <c r="B19" s="185" t="s">
        <v>300</v>
      </c>
      <c r="C19" s="134" t="s">
        <v>301</v>
      </c>
      <c r="D19" s="189"/>
      <c r="E19" s="189"/>
      <c r="F19" s="189"/>
      <c r="G19" s="582"/>
      <c r="H19" s="590">
        <v>77898</v>
      </c>
      <c r="I19" s="189">
        <v>77898</v>
      </c>
      <c r="J19" s="189"/>
      <c r="K19" s="582"/>
      <c r="L19" s="590">
        <v>81014</v>
      </c>
      <c r="M19" s="189"/>
      <c r="N19" s="582"/>
      <c r="O19" s="590">
        <v>84254</v>
      </c>
      <c r="P19" s="189"/>
      <c r="Q19" s="582"/>
      <c r="R19" s="590">
        <v>87625</v>
      </c>
      <c r="S19" s="189"/>
      <c r="T19" s="582"/>
      <c r="U19" s="590"/>
      <c r="V19" s="189"/>
      <c r="W19" s="189"/>
      <c r="X19" s="189"/>
      <c r="Y19" s="189"/>
      <c r="Z19" s="189"/>
      <c r="AA19" s="189"/>
    </row>
    <row r="20" spans="1:27" x14ac:dyDescent="0.25">
      <c r="A20" s="795"/>
      <c r="B20" s="447" t="s">
        <v>688</v>
      </c>
      <c r="C20" s="134" t="s">
        <v>33</v>
      </c>
      <c r="D20" s="189">
        <f>(D21*D22*12)/1000</f>
        <v>0</v>
      </c>
      <c r="E20" s="189">
        <f t="shared" ref="E20:S20" si="10">(E21*E22*12)/1000</f>
        <v>0</v>
      </c>
      <c r="F20" s="189">
        <f>(F21*F22*9)/1000</f>
        <v>0</v>
      </c>
      <c r="G20" s="189">
        <f t="shared" si="10"/>
        <v>0</v>
      </c>
      <c r="H20" s="446">
        <f>(H21*H22*9)/1000</f>
        <v>186.03269999999998</v>
      </c>
      <c r="I20" s="189">
        <f t="shared" si="10"/>
        <v>0</v>
      </c>
      <c r="J20" s="189">
        <f t="shared" si="10"/>
        <v>0</v>
      </c>
      <c r="K20" s="582"/>
      <c r="L20" s="590"/>
      <c r="M20" s="189">
        <f t="shared" si="10"/>
        <v>0</v>
      </c>
      <c r="N20" s="582"/>
      <c r="O20" s="590"/>
      <c r="P20" s="189">
        <f t="shared" si="10"/>
        <v>0</v>
      </c>
      <c r="Q20" s="582"/>
      <c r="R20" s="590"/>
      <c r="S20" s="189">
        <f t="shared" si="10"/>
        <v>0</v>
      </c>
      <c r="T20" s="582"/>
      <c r="U20" s="590"/>
      <c r="V20" s="189">
        <f t="shared" ref="V20" si="11">(V21*V22*12)/1000</f>
        <v>0</v>
      </c>
      <c r="W20" s="189"/>
      <c r="X20" s="189"/>
      <c r="Y20" s="189">
        <f t="shared" ref="Y20:AA20" si="12">(Y21*Y22*12)/1000</f>
        <v>0</v>
      </c>
      <c r="Z20" s="189">
        <f t="shared" si="12"/>
        <v>0</v>
      </c>
      <c r="AA20" s="189">
        <f t="shared" si="12"/>
        <v>0</v>
      </c>
    </row>
    <row r="21" spans="1:27" x14ac:dyDescent="0.25">
      <c r="A21" s="795"/>
      <c r="B21" s="185" t="s">
        <v>464</v>
      </c>
      <c r="C21" s="134" t="s">
        <v>414</v>
      </c>
      <c r="D21" s="189"/>
      <c r="E21" s="189"/>
      <c r="F21" s="189"/>
      <c r="G21" s="582"/>
      <c r="H21" s="590">
        <v>0.3</v>
      </c>
      <c r="I21" s="189"/>
      <c r="J21" s="189"/>
      <c r="K21" s="582"/>
      <c r="L21" s="590"/>
      <c r="M21" s="189"/>
      <c r="N21" s="582"/>
      <c r="O21" s="590"/>
      <c r="P21" s="189"/>
      <c r="Q21" s="582"/>
      <c r="R21" s="590"/>
      <c r="S21" s="189"/>
      <c r="T21" s="582"/>
      <c r="U21" s="590"/>
      <c r="V21" s="189"/>
      <c r="W21" s="189"/>
      <c r="X21" s="189"/>
      <c r="Y21" s="189"/>
      <c r="Z21" s="189"/>
      <c r="AA21" s="189"/>
    </row>
    <row r="22" spans="1:27" x14ac:dyDescent="0.25">
      <c r="A22" s="795"/>
      <c r="B22" s="185" t="s">
        <v>300</v>
      </c>
      <c r="C22" s="134" t="s">
        <v>301</v>
      </c>
      <c r="D22" s="189"/>
      <c r="E22" s="189"/>
      <c r="F22" s="189"/>
      <c r="G22" s="582"/>
      <c r="H22" s="590">
        <v>68901</v>
      </c>
      <c r="I22" s="189"/>
      <c r="J22" s="189"/>
      <c r="K22" s="582"/>
      <c r="L22" s="590"/>
      <c r="M22" s="189"/>
      <c r="N22" s="582"/>
      <c r="O22" s="590"/>
      <c r="P22" s="189"/>
      <c r="Q22" s="582"/>
      <c r="R22" s="590"/>
      <c r="S22" s="189"/>
      <c r="T22" s="582"/>
      <c r="U22" s="590"/>
      <c r="V22" s="189"/>
      <c r="W22" s="189"/>
      <c r="X22" s="189"/>
      <c r="Y22" s="189"/>
      <c r="Z22" s="189"/>
      <c r="AA22" s="189"/>
    </row>
    <row r="23" spans="1:27" x14ac:dyDescent="0.25">
      <c r="A23" s="795"/>
      <c r="B23" s="447" t="s">
        <v>689</v>
      </c>
      <c r="C23" s="134" t="s">
        <v>33</v>
      </c>
      <c r="D23" s="189">
        <f>(D24*D25*12)/1000</f>
        <v>0</v>
      </c>
      <c r="E23" s="189">
        <f t="shared" ref="E23:S23" si="13">(E24*E25*12)/1000</f>
        <v>0</v>
      </c>
      <c r="F23" s="189">
        <f t="shared" si="13"/>
        <v>0</v>
      </c>
      <c r="G23" s="189">
        <f t="shared" si="13"/>
        <v>0</v>
      </c>
      <c r="H23" s="446">
        <f>(H24*H25*9)/1000</f>
        <v>186.03269999999998</v>
      </c>
      <c r="I23" s="189">
        <f t="shared" si="13"/>
        <v>0</v>
      </c>
      <c r="J23" s="189">
        <f t="shared" si="13"/>
        <v>0</v>
      </c>
      <c r="K23" s="582"/>
      <c r="L23" s="590"/>
      <c r="M23" s="189">
        <f t="shared" si="13"/>
        <v>0</v>
      </c>
      <c r="N23" s="582"/>
      <c r="O23" s="590"/>
      <c r="P23" s="189">
        <f t="shared" si="13"/>
        <v>0</v>
      </c>
      <c r="Q23" s="582"/>
      <c r="R23" s="590"/>
      <c r="S23" s="189">
        <f t="shared" si="13"/>
        <v>0</v>
      </c>
      <c r="T23" s="582"/>
      <c r="U23" s="590"/>
      <c r="V23" s="189">
        <f t="shared" ref="V23" si="14">(V24*V25*12)/1000</f>
        <v>0</v>
      </c>
      <c r="W23" s="189"/>
      <c r="X23" s="189"/>
      <c r="Y23" s="189">
        <f t="shared" ref="Y23:AA23" si="15">(Y24*Y25*12)/1000</f>
        <v>0</v>
      </c>
      <c r="Z23" s="189">
        <f t="shared" si="15"/>
        <v>0</v>
      </c>
      <c r="AA23" s="189">
        <f t="shared" si="15"/>
        <v>0</v>
      </c>
    </row>
    <row r="24" spans="1:27" x14ac:dyDescent="0.25">
      <c r="A24" s="795"/>
      <c r="B24" s="185" t="s">
        <v>464</v>
      </c>
      <c r="C24" s="134" t="s">
        <v>414</v>
      </c>
      <c r="D24" s="448"/>
      <c r="E24" s="448"/>
      <c r="F24" s="448"/>
      <c r="G24" s="584"/>
      <c r="H24" s="592">
        <v>0.3</v>
      </c>
      <c r="I24" s="448"/>
      <c r="J24" s="448"/>
      <c r="K24" s="584"/>
      <c r="L24" s="592"/>
      <c r="M24" s="448"/>
      <c r="N24" s="584"/>
      <c r="O24" s="592"/>
      <c r="P24" s="448"/>
      <c r="Q24" s="584"/>
      <c r="R24" s="592"/>
      <c r="S24" s="448"/>
      <c r="T24" s="584"/>
      <c r="U24" s="592"/>
      <c r="V24" s="448"/>
      <c r="W24" s="448"/>
      <c r="X24" s="448"/>
      <c r="Y24" s="448"/>
      <c r="Z24" s="448"/>
      <c r="AA24" s="448"/>
    </row>
    <row r="25" spans="1:27" x14ac:dyDescent="0.25">
      <c r="A25" s="795"/>
      <c r="B25" s="449" t="s">
        <v>300</v>
      </c>
      <c r="C25" s="135" t="s">
        <v>301</v>
      </c>
      <c r="D25" s="189"/>
      <c r="E25" s="189"/>
      <c r="F25" s="189"/>
      <c r="G25" s="582"/>
      <c r="H25" s="590">
        <v>68901</v>
      </c>
      <c r="I25" s="189"/>
      <c r="J25" s="189"/>
      <c r="K25" s="582"/>
      <c r="L25" s="590"/>
      <c r="M25" s="189"/>
      <c r="N25" s="582"/>
      <c r="O25" s="590"/>
      <c r="P25" s="189"/>
      <c r="Q25" s="582"/>
      <c r="R25" s="590"/>
      <c r="S25" s="189"/>
      <c r="T25" s="582"/>
      <c r="U25" s="590"/>
      <c r="V25" s="189"/>
      <c r="W25" s="189"/>
      <c r="X25" s="189"/>
      <c r="Y25" s="189"/>
      <c r="Z25" s="189"/>
      <c r="AA25" s="189"/>
    </row>
    <row r="26" spans="1:27" x14ac:dyDescent="0.25">
      <c r="A26" s="795"/>
      <c r="B26" s="447" t="s">
        <v>690</v>
      </c>
      <c r="C26" s="134" t="s">
        <v>33</v>
      </c>
      <c r="D26" s="189">
        <f>(D27*D28*12)/1000</f>
        <v>0</v>
      </c>
      <c r="E26" s="189">
        <f t="shared" ref="E26:S26" si="16">(E27*E28*12)/1000</f>
        <v>0</v>
      </c>
      <c r="F26" s="189">
        <f t="shared" si="16"/>
        <v>0</v>
      </c>
      <c r="G26" s="189">
        <f t="shared" si="16"/>
        <v>0</v>
      </c>
      <c r="H26" s="446">
        <f>(H27*H28*9)/1000</f>
        <v>89.160749999999993</v>
      </c>
      <c r="I26" s="189">
        <f t="shared" si="16"/>
        <v>0</v>
      </c>
      <c r="J26" s="189">
        <f t="shared" si="16"/>
        <v>0</v>
      </c>
      <c r="K26" s="582"/>
      <c r="L26" s="590"/>
      <c r="M26" s="189">
        <f t="shared" si="16"/>
        <v>0</v>
      </c>
      <c r="N26" s="582"/>
      <c r="O26" s="590"/>
      <c r="P26" s="189">
        <f t="shared" si="16"/>
        <v>0</v>
      </c>
      <c r="Q26" s="582"/>
      <c r="R26" s="590"/>
      <c r="S26" s="189">
        <f t="shared" si="16"/>
        <v>0</v>
      </c>
      <c r="T26" s="582"/>
      <c r="U26" s="590"/>
      <c r="V26" s="189">
        <f t="shared" ref="V26" si="17">(V27*V28*12)/1000</f>
        <v>0</v>
      </c>
      <c r="W26" s="189"/>
      <c r="X26" s="189"/>
      <c r="Y26" s="189">
        <f t="shared" ref="Y26:AA26" si="18">(Y27*Y28*12)/1000</f>
        <v>0</v>
      </c>
      <c r="Z26" s="189">
        <f t="shared" si="18"/>
        <v>0</v>
      </c>
      <c r="AA26" s="189">
        <f t="shared" si="18"/>
        <v>0</v>
      </c>
    </row>
    <row r="27" spans="1:27" x14ac:dyDescent="0.25">
      <c r="A27" s="795"/>
      <c r="B27" s="185" t="s">
        <v>464</v>
      </c>
      <c r="C27" s="134" t="s">
        <v>414</v>
      </c>
      <c r="D27" s="448"/>
      <c r="E27" s="448"/>
      <c r="F27" s="448"/>
      <c r="G27" s="584"/>
      <c r="H27" s="592">
        <v>0.3</v>
      </c>
      <c r="I27" s="448"/>
      <c r="J27" s="448"/>
      <c r="K27" s="584"/>
      <c r="L27" s="592"/>
      <c r="M27" s="448"/>
      <c r="N27" s="584"/>
      <c r="O27" s="592"/>
      <c r="P27" s="448"/>
      <c r="Q27" s="584"/>
      <c r="R27" s="592"/>
      <c r="S27" s="448"/>
      <c r="T27" s="584"/>
      <c r="U27" s="592"/>
      <c r="V27" s="448"/>
      <c r="W27" s="448"/>
      <c r="X27" s="448"/>
      <c r="Y27" s="448"/>
      <c r="Z27" s="448"/>
      <c r="AA27" s="448"/>
    </row>
    <row r="28" spans="1:27" x14ac:dyDescent="0.25">
      <c r="A28" s="795"/>
      <c r="B28" s="449" t="s">
        <v>300</v>
      </c>
      <c r="C28" s="135" t="s">
        <v>301</v>
      </c>
      <c r="D28" s="189"/>
      <c r="E28" s="189"/>
      <c r="F28" s="189"/>
      <c r="G28" s="582"/>
      <c r="H28" s="590">
        <v>33022.5</v>
      </c>
      <c r="I28" s="189"/>
      <c r="J28" s="189"/>
      <c r="K28" s="582"/>
      <c r="L28" s="590"/>
      <c r="M28" s="189"/>
      <c r="N28" s="582"/>
      <c r="O28" s="590"/>
      <c r="P28" s="189"/>
      <c r="Q28" s="582"/>
      <c r="R28" s="590"/>
      <c r="S28" s="189"/>
      <c r="T28" s="582"/>
      <c r="U28" s="590"/>
      <c r="V28" s="189"/>
      <c r="W28" s="189"/>
      <c r="X28" s="189"/>
      <c r="Y28" s="189"/>
      <c r="Z28" s="189"/>
      <c r="AA28" s="189"/>
    </row>
    <row r="29" spans="1:27" x14ac:dyDescent="0.25">
      <c r="A29" s="795"/>
      <c r="B29" s="447" t="s">
        <v>691</v>
      </c>
      <c r="C29" s="134" t="s">
        <v>33</v>
      </c>
      <c r="D29" s="189">
        <f>(D30*D31*12)/1000</f>
        <v>0</v>
      </c>
      <c r="E29" s="189">
        <f t="shared" ref="E29:S29" si="19">(E30*E31*12)/1000</f>
        <v>0</v>
      </c>
      <c r="F29" s="189">
        <f>(F30*F31*9)/1000</f>
        <v>0</v>
      </c>
      <c r="G29" s="189">
        <f t="shared" si="19"/>
        <v>0</v>
      </c>
      <c r="H29" s="446">
        <f>(H30*H31*9)/1000</f>
        <v>89.160749999999993</v>
      </c>
      <c r="I29" s="189">
        <f t="shared" si="19"/>
        <v>0</v>
      </c>
      <c r="J29" s="189">
        <f t="shared" si="19"/>
        <v>0</v>
      </c>
      <c r="K29" s="582"/>
      <c r="L29" s="590"/>
      <c r="M29" s="189">
        <f t="shared" si="19"/>
        <v>0</v>
      </c>
      <c r="N29" s="582"/>
      <c r="O29" s="590"/>
      <c r="P29" s="189">
        <f t="shared" si="19"/>
        <v>0</v>
      </c>
      <c r="Q29" s="582"/>
      <c r="R29" s="590"/>
      <c r="S29" s="189">
        <f t="shared" si="19"/>
        <v>0</v>
      </c>
      <c r="T29" s="582"/>
      <c r="U29" s="590"/>
      <c r="V29" s="189">
        <f t="shared" ref="V29" si="20">(V30*V31*12)/1000</f>
        <v>0</v>
      </c>
      <c r="W29" s="189"/>
      <c r="X29" s="189"/>
      <c r="Y29" s="189">
        <f t="shared" ref="Y29:AA29" si="21">(Y30*Y31*12)/1000</f>
        <v>0</v>
      </c>
      <c r="Z29" s="189">
        <f t="shared" si="21"/>
        <v>0</v>
      </c>
      <c r="AA29" s="189">
        <f t="shared" si="21"/>
        <v>0</v>
      </c>
    </row>
    <row r="30" spans="1:27" x14ac:dyDescent="0.25">
      <c r="A30" s="795"/>
      <c r="B30" s="185" t="s">
        <v>464</v>
      </c>
      <c r="C30" s="134" t="s">
        <v>414</v>
      </c>
      <c r="D30" s="448"/>
      <c r="E30" s="448"/>
      <c r="F30" s="448"/>
      <c r="G30" s="584"/>
      <c r="H30" s="592">
        <v>0.3</v>
      </c>
      <c r="I30" s="448"/>
      <c r="J30" s="448"/>
      <c r="K30" s="584"/>
      <c r="L30" s="592"/>
      <c r="M30" s="448"/>
      <c r="N30" s="584"/>
      <c r="O30" s="592"/>
      <c r="P30" s="448"/>
      <c r="Q30" s="584"/>
      <c r="R30" s="592"/>
      <c r="S30" s="448"/>
      <c r="T30" s="584"/>
      <c r="U30" s="592"/>
      <c r="V30" s="448"/>
      <c r="W30" s="448"/>
      <c r="X30" s="448"/>
      <c r="Y30" s="448"/>
      <c r="Z30" s="448"/>
      <c r="AA30" s="448"/>
    </row>
    <row r="31" spans="1:27" x14ac:dyDescent="0.25">
      <c r="A31" s="795"/>
      <c r="B31" s="449" t="s">
        <v>300</v>
      </c>
      <c r="C31" s="135" t="s">
        <v>301</v>
      </c>
      <c r="D31" s="189"/>
      <c r="E31" s="189"/>
      <c r="F31" s="189"/>
      <c r="G31" s="582"/>
      <c r="H31" s="590">
        <v>33022.5</v>
      </c>
      <c r="I31" s="189"/>
      <c r="J31" s="189"/>
      <c r="K31" s="582"/>
      <c r="L31" s="590"/>
      <c r="M31" s="189"/>
      <c r="N31" s="582"/>
      <c r="O31" s="590"/>
      <c r="P31" s="189"/>
      <c r="Q31" s="582"/>
      <c r="R31" s="590"/>
      <c r="S31" s="189"/>
      <c r="T31" s="582"/>
      <c r="U31" s="590"/>
      <c r="V31" s="189"/>
      <c r="W31" s="189"/>
      <c r="X31" s="189"/>
      <c r="Y31" s="189"/>
      <c r="Z31" s="189"/>
      <c r="AA31" s="189"/>
    </row>
    <row r="32" spans="1:27" x14ac:dyDescent="0.25">
      <c r="A32" s="795"/>
      <c r="B32" s="447" t="s">
        <v>692</v>
      </c>
      <c r="C32" s="169" t="s">
        <v>12</v>
      </c>
      <c r="D32" s="189"/>
      <c r="E32" s="189"/>
      <c r="F32" s="189"/>
      <c r="G32" s="582"/>
      <c r="H32" s="591">
        <f>H33*H34*9/1000</f>
        <v>69.724800000000002</v>
      </c>
      <c r="I32" s="189"/>
      <c r="J32" s="189"/>
      <c r="K32" s="582"/>
      <c r="L32" s="590"/>
      <c r="M32" s="189"/>
      <c r="N32" s="582"/>
      <c r="O32" s="590"/>
      <c r="P32" s="189"/>
      <c r="Q32" s="582"/>
      <c r="R32" s="590"/>
      <c r="S32" s="189"/>
      <c r="T32" s="582"/>
      <c r="U32" s="590"/>
      <c r="V32" s="189"/>
      <c r="W32" s="189"/>
      <c r="X32" s="189"/>
      <c r="Y32" s="189"/>
      <c r="Z32" s="189"/>
      <c r="AA32" s="189"/>
    </row>
    <row r="33" spans="1:29" x14ac:dyDescent="0.25">
      <c r="A33" s="795"/>
      <c r="B33" s="185" t="s">
        <v>467</v>
      </c>
      <c r="C33" s="169" t="s">
        <v>414</v>
      </c>
      <c r="D33" s="189"/>
      <c r="E33" s="189"/>
      <c r="F33" s="189"/>
      <c r="G33" s="582"/>
      <c r="H33" s="590">
        <v>0.3</v>
      </c>
      <c r="I33" s="189"/>
      <c r="J33" s="189"/>
      <c r="K33" s="582"/>
      <c r="L33" s="590"/>
      <c r="M33" s="189"/>
      <c r="N33" s="582"/>
      <c r="O33" s="590"/>
      <c r="P33" s="189"/>
      <c r="Q33" s="582"/>
      <c r="R33" s="590"/>
      <c r="S33" s="189"/>
      <c r="T33" s="582"/>
      <c r="U33" s="590"/>
      <c r="V33" s="189"/>
      <c r="W33" s="189"/>
      <c r="X33" s="189"/>
      <c r="Y33" s="189"/>
      <c r="Z33" s="189"/>
      <c r="AA33" s="189"/>
    </row>
    <row r="34" spans="1:29" x14ac:dyDescent="0.25">
      <c r="A34" s="795"/>
      <c r="B34" s="185" t="s">
        <v>684</v>
      </c>
      <c r="C34" s="169" t="s">
        <v>301</v>
      </c>
      <c r="D34" s="189"/>
      <c r="E34" s="189"/>
      <c r="F34" s="189"/>
      <c r="G34" s="582"/>
      <c r="H34" s="590">
        <v>25824</v>
      </c>
      <c r="I34" s="189"/>
      <c r="J34" s="189"/>
      <c r="K34" s="582"/>
      <c r="L34" s="590"/>
      <c r="M34" s="189"/>
      <c r="N34" s="582"/>
      <c r="O34" s="590"/>
      <c r="P34" s="189"/>
      <c r="Q34" s="582"/>
      <c r="R34" s="590"/>
      <c r="S34" s="189"/>
      <c r="T34" s="582"/>
      <c r="U34" s="590"/>
      <c r="V34" s="189"/>
      <c r="W34" s="189"/>
      <c r="X34" s="189"/>
      <c r="Y34" s="189"/>
      <c r="Z34" s="189"/>
      <c r="AA34" s="189"/>
    </row>
    <row r="35" spans="1:29" x14ac:dyDescent="0.25">
      <c r="A35" s="795"/>
      <c r="B35" s="447" t="s">
        <v>693</v>
      </c>
      <c r="C35" s="169" t="s">
        <v>12</v>
      </c>
      <c r="D35" s="189"/>
      <c r="E35" s="189"/>
      <c r="F35" s="189"/>
      <c r="G35" s="582"/>
      <c r="H35" s="591">
        <f>H36*H37*9/1000</f>
        <v>69.724800000000002</v>
      </c>
      <c r="I35" s="189"/>
      <c r="J35" s="189"/>
      <c r="K35" s="582"/>
      <c r="L35" s="590"/>
      <c r="M35" s="189"/>
      <c r="N35" s="582"/>
      <c r="O35" s="590"/>
      <c r="P35" s="189"/>
      <c r="Q35" s="582"/>
      <c r="R35" s="590"/>
      <c r="S35" s="189"/>
      <c r="T35" s="582"/>
      <c r="U35" s="590"/>
      <c r="V35" s="189"/>
      <c r="W35" s="189"/>
      <c r="X35" s="189"/>
      <c r="Y35" s="189"/>
      <c r="Z35" s="189"/>
      <c r="AA35" s="189"/>
    </row>
    <row r="36" spans="1:29" x14ac:dyDescent="0.25">
      <c r="A36" s="795"/>
      <c r="B36" s="185" t="s">
        <v>467</v>
      </c>
      <c r="C36" s="169" t="s">
        <v>414</v>
      </c>
      <c r="D36" s="189"/>
      <c r="E36" s="189"/>
      <c r="F36" s="189"/>
      <c r="G36" s="582"/>
      <c r="H36" s="590">
        <v>0.3</v>
      </c>
      <c r="I36" s="189"/>
      <c r="J36" s="189"/>
      <c r="K36" s="582"/>
      <c r="L36" s="590"/>
      <c r="M36" s="189"/>
      <c r="N36" s="582"/>
      <c r="O36" s="590"/>
      <c r="P36" s="189"/>
      <c r="Q36" s="582"/>
      <c r="R36" s="590"/>
      <c r="S36" s="189"/>
      <c r="T36" s="582"/>
      <c r="U36" s="590"/>
      <c r="V36" s="189"/>
      <c r="W36" s="189"/>
      <c r="X36" s="189"/>
      <c r="Y36" s="189"/>
      <c r="Z36" s="189"/>
      <c r="AA36" s="189"/>
    </row>
    <row r="37" spans="1:29" x14ac:dyDescent="0.25">
      <c r="A37" s="795"/>
      <c r="B37" s="185" t="s">
        <v>684</v>
      </c>
      <c r="C37" s="169" t="s">
        <v>301</v>
      </c>
      <c r="D37" s="189"/>
      <c r="E37" s="189"/>
      <c r="F37" s="189"/>
      <c r="G37" s="582"/>
      <c r="H37" s="590">
        <v>25824</v>
      </c>
      <c r="I37" s="189"/>
      <c r="J37" s="189"/>
      <c r="K37" s="582"/>
      <c r="L37" s="590"/>
      <c r="M37" s="189"/>
      <c r="N37" s="582"/>
      <c r="O37" s="590"/>
      <c r="P37" s="189"/>
      <c r="Q37" s="582"/>
      <c r="R37" s="590"/>
      <c r="S37" s="189"/>
      <c r="T37" s="582"/>
      <c r="U37" s="590"/>
      <c r="V37" s="189"/>
      <c r="W37" s="189"/>
      <c r="X37" s="189"/>
      <c r="Y37" s="189"/>
      <c r="Z37" s="189"/>
      <c r="AA37" s="189"/>
    </row>
    <row r="38" spans="1:29" x14ac:dyDescent="0.25">
      <c r="A38" s="796"/>
      <c r="B38" s="185"/>
      <c r="C38" s="169"/>
      <c r="D38" s="189"/>
      <c r="E38" s="189"/>
      <c r="F38" s="189"/>
      <c r="G38" s="582"/>
      <c r="H38" s="590"/>
      <c r="I38" s="189"/>
      <c r="J38" s="189"/>
      <c r="K38" s="582"/>
      <c r="L38" s="590"/>
      <c r="M38" s="189"/>
      <c r="N38" s="582"/>
      <c r="O38" s="590"/>
      <c r="P38" s="189"/>
      <c r="Q38" s="582"/>
      <c r="R38" s="590"/>
      <c r="S38" s="189"/>
      <c r="T38" s="582"/>
      <c r="U38" s="590"/>
      <c r="V38" s="189"/>
      <c r="W38" s="189"/>
      <c r="X38" s="189"/>
      <c r="Y38" s="189"/>
      <c r="Z38" s="189"/>
      <c r="AA38" s="189"/>
    </row>
    <row r="39" spans="1:29" ht="51" x14ac:dyDescent="0.25">
      <c r="A39" s="140" t="s">
        <v>57</v>
      </c>
      <c r="B39" s="458" t="s">
        <v>87</v>
      </c>
      <c r="C39" s="141" t="s">
        <v>12</v>
      </c>
      <c r="D39" s="459">
        <f t="shared" ref="D39:E39" si="22">D40*D16</f>
        <v>0</v>
      </c>
      <c r="E39" s="459">
        <f t="shared" si="22"/>
        <v>0</v>
      </c>
      <c r="F39" s="459">
        <f>F40*F16</f>
        <v>0</v>
      </c>
      <c r="G39" s="459">
        <f>G40*G16</f>
        <v>0</v>
      </c>
      <c r="H39" s="459">
        <f>H40*H16</f>
        <v>420.05738699999989</v>
      </c>
      <c r="I39" s="459">
        <f t="shared" ref="I39:Y39" si="23">I40*I16</f>
        <v>211.726764</v>
      </c>
      <c r="J39" s="459">
        <f t="shared" si="23"/>
        <v>0</v>
      </c>
      <c r="K39" s="459">
        <f>K40*K16</f>
        <v>0</v>
      </c>
      <c r="L39" s="459">
        <f>L40*L16</f>
        <v>293.59473600000001</v>
      </c>
      <c r="M39" s="459">
        <f t="shared" si="23"/>
        <v>0</v>
      </c>
      <c r="N39" s="459">
        <f t="shared" si="23"/>
        <v>0</v>
      </c>
      <c r="O39" s="459">
        <f t="shared" si="23"/>
        <v>305.33649600000001</v>
      </c>
      <c r="P39" s="459">
        <f t="shared" si="23"/>
        <v>0</v>
      </c>
      <c r="Q39" s="459">
        <f t="shared" si="23"/>
        <v>0</v>
      </c>
      <c r="R39" s="459">
        <f t="shared" si="23"/>
        <v>317.553</v>
      </c>
      <c r="S39" s="459">
        <f t="shared" si="23"/>
        <v>0</v>
      </c>
      <c r="T39" s="459">
        <f t="shared" si="23"/>
        <v>0</v>
      </c>
      <c r="U39" s="459">
        <f t="shared" si="23"/>
        <v>0</v>
      </c>
      <c r="V39" s="459">
        <f t="shared" si="23"/>
        <v>0</v>
      </c>
      <c r="W39" s="459"/>
      <c r="X39" s="459"/>
      <c r="Y39" s="459">
        <f t="shared" si="23"/>
        <v>0</v>
      </c>
      <c r="Z39" s="459">
        <f t="shared" ref="Z39:AA39" si="24">Z40*Z16</f>
        <v>0</v>
      </c>
      <c r="AA39" s="459">
        <f t="shared" si="24"/>
        <v>0</v>
      </c>
    </row>
    <row r="40" spans="1:29" x14ac:dyDescent="0.25">
      <c r="A40" s="14"/>
      <c r="B40" s="453" t="s">
        <v>384</v>
      </c>
      <c r="C40" s="454" t="s">
        <v>290</v>
      </c>
      <c r="D40" s="455"/>
      <c r="E40" s="455"/>
      <c r="F40" s="455"/>
      <c r="G40" s="585"/>
      <c r="H40" s="593">
        <v>0.30199999999999999</v>
      </c>
      <c r="I40" s="455">
        <v>0.30199999999999999</v>
      </c>
      <c r="J40" s="455"/>
      <c r="K40" s="585"/>
      <c r="L40" s="593">
        <v>0.30199999999999999</v>
      </c>
      <c r="M40" s="455"/>
      <c r="N40" s="585"/>
      <c r="O40" s="593">
        <v>0.30199999999999999</v>
      </c>
      <c r="P40" s="455"/>
      <c r="Q40" s="585"/>
      <c r="R40" s="593">
        <v>0.30199999999999999</v>
      </c>
      <c r="S40" s="455"/>
      <c r="T40" s="585"/>
      <c r="U40" s="593"/>
      <c r="V40" s="455"/>
      <c r="W40" s="455"/>
      <c r="X40" s="455"/>
      <c r="Y40" s="455"/>
      <c r="Z40" s="455"/>
      <c r="AA40" s="455"/>
    </row>
    <row r="41" spans="1:29" x14ac:dyDescent="0.25">
      <c r="A41" s="14"/>
      <c r="B41" s="453" t="s">
        <v>467</v>
      </c>
      <c r="C41" s="161" t="s">
        <v>414</v>
      </c>
      <c r="D41" s="456">
        <f>D18+D21+D24+D27+D30</f>
        <v>0</v>
      </c>
      <c r="E41" s="456">
        <f t="shared" ref="E41:S41" si="25">E18+E21+E24+E27+E30</f>
        <v>0</v>
      </c>
      <c r="F41" s="456">
        <f>F18+F21+F24+F27+F30</f>
        <v>0</v>
      </c>
      <c r="G41" s="456">
        <f t="shared" ref="G41" si="26">G18+G21+G24+G27+G30+I33+I36</f>
        <v>0</v>
      </c>
      <c r="H41" s="456">
        <f>H18+H21+H24+H27+H30+H33+H36</f>
        <v>2.8</v>
      </c>
      <c r="I41" s="456">
        <f t="shared" si="25"/>
        <v>1</v>
      </c>
      <c r="J41" s="456">
        <f t="shared" si="25"/>
        <v>0</v>
      </c>
      <c r="K41" s="456">
        <f t="shared" si="25"/>
        <v>0</v>
      </c>
      <c r="L41" s="456">
        <f t="shared" si="25"/>
        <v>1</v>
      </c>
      <c r="M41" s="456">
        <f t="shared" si="25"/>
        <v>0</v>
      </c>
      <c r="N41" s="456">
        <f t="shared" si="25"/>
        <v>0</v>
      </c>
      <c r="O41" s="456">
        <f t="shared" si="25"/>
        <v>1</v>
      </c>
      <c r="P41" s="456">
        <f t="shared" si="25"/>
        <v>0</v>
      </c>
      <c r="Q41" s="456">
        <f t="shared" si="25"/>
        <v>0</v>
      </c>
      <c r="R41" s="456">
        <f t="shared" si="25"/>
        <v>1</v>
      </c>
      <c r="S41" s="456">
        <f t="shared" si="25"/>
        <v>0</v>
      </c>
      <c r="T41" s="586"/>
      <c r="U41" s="594"/>
      <c r="V41" s="456">
        <f t="shared" ref="V41:Y41" si="27">V18+V21+V24+V27+V30</f>
        <v>0</v>
      </c>
      <c r="W41" s="456"/>
      <c r="X41" s="456"/>
      <c r="Y41" s="456">
        <f t="shared" si="27"/>
        <v>0</v>
      </c>
      <c r="Z41" s="456">
        <f t="shared" ref="Z41:AA41" si="28">Z18+Z21+Z24+Z27+Z30</f>
        <v>0</v>
      </c>
      <c r="AA41" s="456">
        <f t="shared" si="28"/>
        <v>0</v>
      </c>
    </row>
    <row r="42" spans="1:29" ht="76.5" x14ac:dyDescent="0.25">
      <c r="A42" s="457" t="s">
        <v>65</v>
      </c>
      <c r="B42" s="306" t="s">
        <v>90</v>
      </c>
      <c r="C42" s="307" t="s">
        <v>12</v>
      </c>
      <c r="D42" s="445"/>
      <c r="E42" s="445"/>
      <c r="F42" s="445"/>
      <c r="G42" s="459"/>
      <c r="H42" s="589"/>
      <c r="I42" s="445"/>
      <c r="J42" s="445"/>
      <c r="K42" s="459"/>
      <c r="L42" s="589"/>
      <c r="M42" s="445"/>
      <c r="N42" s="459"/>
      <c r="O42" s="589"/>
      <c r="P42" s="445"/>
      <c r="Q42" s="459"/>
      <c r="R42" s="589"/>
      <c r="S42" s="445"/>
      <c r="T42" s="459"/>
      <c r="U42" s="589"/>
      <c r="V42" s="445"/>
      <c r="W42" s="445"/>
      <c r="X42" s="445"/>
      <c r="Y42" s="445"/>
      <c r="Z42" s="445"/>
      <c r="AA42" s="445"/>
    </row>
    <row r="43" spans="1:29" x14ac:dyDescent="0.25">
      <c r="A43" s="444" t="s">
        <v>103</v>
      </c>
      <c r="B43" s="306" t="s">
        <v>92</v>
      </c>
      <c r="C43" s="307" t="s">
        <v>12</v>
      </c>
      <c r="D43" s="445"/>
      <c r="E43" s="445"/>
      <c r="F43" s="445"/>
      <c r="G43" s="459"/>
      <c r="H43" s="589"/>
      <c r="I43" s="445"/>
      <c r="J43" s="445"/>
      <c r="K43" s="459"/>
      <c r="L43" s="589"/>
      <c r="M43" s="445"/>
      <c r="N43" s="459"/>
      <c r="O43" s="589"/>
      <c r="P43" s="445"/>
      <c r="Q43" s="459"/>
      <c r="R43" s="589"/>
      <c r="S43" s="445"/>
      <c r="T43" s="459"/>
      <c r="U43" s="589"/>
      <c r="V43" s="445"/>
      <c r="W43" s="445"/>
      <c r="X43" s="445"/>
      <c r="Y43" s="445"/>
      <c r="Z43" s="445"/>
      <c r="AA43" s="445"/>
    </row>
    <row r="44" spans="1:29" x14ac:dyDescent="0.25">
      <c r="A44" s="457" t="s">
        <v>229</v>
      </c>
      <c r="B44" s="306" t="s">
        <v>94</v>
      </c>
      <c r="C44" s="307" t="s">
        <v>12</v>
      </c>
      <c r="D44" s="445"/>
      <c r="E44" s="445"/>
      <c r="F44" s="445"/>
      <c r="G44" s="459"/>
      <c r="H44" s="589"/>
      <c r="I44" s="445"/>
      <c r="J44" s="445"/>
      <c r="K44" s="459"/>
      <c r="L44" s="589"/>
      <c r="M44" s="445"/>
      <c r="N44" s="459"/>
      <c r="O44" s="589"/>
      <c r="P44" s="445"/>
      <c r="Q44" s="459"/>
      <c r="R44" s="589"/>
      <c r="S44" s="445"/>
      <c r="T44" s="459"/>
      <c r="U44" s="589"/>
      <c r="V44" s="445"/>
      <c r="W44" s="445"/>
      <c r="X44" s="445"/>
      <c r="Y44" s="445"/>
      <c r="Z44" s="445"/>
      <c r="AA44" s="445"/>
    </row>
    <row r="45" spans="1:29" ht="25.5" x14ac:dyDescent="0.25">
      <c r="A45" s="444" t="s">
        <v>368</v>
      </c>
      <c r="B45" s="306" t="s">
        <v>96</v>
      </c>
      <c r="C45" s="307" t="s">
        <v>12</v>
      </c>
      <c r="D45" s="445"/>
      <c r="E45" s="445"/>
      <c r="F45" s="445"/>
      <c r="G45" s="459"/>
      <c r="H45" s="589"/>
      <c r="I45" s="445"/>
      <c r="J45" s="445"/>
      <c r="K45" s="459"/>
      <c r="L45" s="589"/>
      <c r="M45" s="445"/>
      <c r="N45" s="459"/>
      <c r="O45" s="589"/>
      <c r="P45" s="445"/>
      <c r="Q45" s="459"/>
      <c r="R45" s="589"/>
      <c r="S45" s="445"/>
      <c r="T45" s="459"/>
      <c r="U45" s="589"/>
      <c r="V45" s="445"/>
      <c r="W45" s="445"/>
      <c r="X45" s="445"/>
      <c r="Y45" s="445"/>
      <c r="Z45" s="445"/>
      <c r="AA45" s="445"/>
    </row>
    <row r="46" spans="1:29" ht="25.5" x14ac:dyDescent="0.25">
      <c r="A46" s="457" t="s">
        <v>286</v>
      </c>
      <c r="B46" s="306" t="s">
        <v>98</v>
      </c>
      <c r="C46" s="307" t="s">
        <v>12</v>
      </c>
      <c r="D46" s="445"/>
      <c r="E46" s="445"/>
      <c r="F46" s="445">
        <f>SUM(F47:F49)</f>
        <v>0</v>
      </c>
      <c r="G46" s="459">
        <f t="shared" ref="G46:Y46" si="29">SUM(G47:G49)</f>
        <v>0</v>
      </c>
      <c r="H46" s="589">
        <f t="shared" si="29"/>
        <v>0</v>
      </c>
      <c r="I46" s="445">
        <f t="shared" si="29"/>
        <v>0</v>
      </c>
      <c r="J46" s="445">
        <f t="shared" si="29"/>
        <v>0</v>
      </c>
      <c r="K46" s="459">
        <f t="shared" si="29"/>
        <v>0</v>
      </c>
      <c r="L46" s="589">
        <f t="shared" si="29"/>
        <v>0</v>
      </c>
      <c r="M46" s="445">
        <f t="shared" si="29"/>
        <v>0</v>
      </c>
      <c r="N46" s="459"/>
      <c r="O46" s="589"/>
      <c r="P46" s="445">
        <f t="shared" si="29"/>
        <v>0</v>
      </c>
      <c r="Q46" s="459"/>
      <c r="R46" s="589"/>
      <c r="S46" s="445">
        <f t="shared" si="29"/>
        <v>0</v>
      </c>
      <c r="T46" s="459">
        <f t="shared" ref="T46" si="30">SUM(T47:T49)</f>
        <v>0</v>
      </c>
      <c r="U46" s="589">
        <f t="shared" ref="U46" si="31">SUM(U47:U49)</f>
        <v>0</v>
      </c>
      <c r="V46" s="445">
        <f t="shared" si="29"/>
        <v>0</v>
      </c>
      <c r="W46" s="445"/>
      <c r="X46" s="445"/>
      <c r="Y46" s="445">
        <f t="shared" si="29"/>
        <v>0</v>
      </c>
      <c r="Z46" s="445">
        <f t="shared" ref="Z46" si="32">SUM(Z47:Z49)</f>
        <v>0</v>
      </c>
      <c r="AA46" s="445">
        <f t="shared" ref="AA46" si="33">SUM(AA47:AA49)</f>
        <v>0</v>
      </c>
    </row>
    <row r="47" spans="1:29" ht="38.25" x14ac:dyDescent="0.25">
      <c r="A47" s="323" t="s">
        <v>288</v>
      </c>
      <c r="B47" s="639" t="s">
        <v>100</v>
      </c>
      <c r="C47" s="640" t="s">
        <v>12</v>
      </c>
      <c r="D47" s="548"/>
      <c r="E47" s="548"/>
      <c r="F47" s="548"/>
      <c r="G47" s="459"/>
      <c r="H47" s="589"/>
      <c r="I47" s="548"/>
      <c r="J47" s="548"/>
      <c r="K47" s="459"/>
      <c r="L47" s="589"/>
      <c r="M47" s="548"/>
      <c r="N47" s="459"/>
      <c r="O47" s="589"/>
      <c r="P47" s="548"/>
      <c r="Q47" s="459"/>
      <c r="R47" s="589"/>
      <c r="S47" s="548"/>
      <c r="T47" s="459"/>
      <c r="U47" s="589"/>
      <c r="V47" s="548"/>
      <c r="W47" s="548"/>
      <c r="X47" s="548"/>
      <c r="Y47" s="548"/>
      <c r="Z47" s="548"/>
      <c r="AA47" s="548"/>
      <c r="AC47" s="188"/>
    </row>
    <row r="48" spans="1:29" ht="25.5" x14ac:dyDescent="0.25">
      <c r="A48" s="641" t="s">
        <v>123</v>
      </c>
      <c r="B48" s="639" t="s">
        <v>102</v>
      </c>
      <c r="C48" s="640" t="s">
        <v>12</v>
      </c>
      <c r="D48" s="548"/>
      <c r="E48" s="548"/>
      <c r="F48" s="548"/>
      <c r="G48" s="459"/>
      <c r="H48" s="589"/>
      <c r="I48" s="548"/>
      <c r="J48" s="548"/>
      <c r="K48" s="459"/>
      <c r="L48" s="589"/>
      <c r="M48" s="548"/>
      <c r="N48" s="459"/>
      <c r="O48" s="589"/>
      <c r="P48" s="548"/>
      <c r="Q48" s="459"/>
      <c r="R48" s="589"/>
      <c r="S48" s="548"/>
      <c r="T48" s="459"/>
      <c r="U48" s="589"/>
      <c r="V48" s="548"/>
      <c r="W48" s="548"/>
      <c r="X48" s="548"/>
      <c r="Y48" s="548"/>
      <c r="Z48" s="548"/>
      <c r="AA48" s="548"/>
    </row>
    <row r="49" spans="1:27" ht="25.5" x14ac:dyDescent="0.25">
      <c r="A49" s="641" t="s">
        <v>125</v>
      </c>
      <c r="B49" s="639" t="s">
        <v>552</v>
      </c>
      <c r="C49" s="640"/>
      <c r="D49" s="548"/>
      <c r="E49" s="548"/>
      <c r="F49" s="548"/>
      <c r="G49" s="459"/>
      <c r="H49" s="589"/>
      <c r="I49" s="548"/>
      <c r="J49" s="548"/>
      <c r="K49" s="459"/>
      <c r="L49" s="589"/>
      <c r="M49" s="548"/>
      <c r="N49" s="459"/>
      <c r="O49" s="589"/>
      <c r="P49" s="548"/>
      <c r="Q49" s="459"/>
      <c r="R49" s="589"/>
      <c r="S49" s="548"/>
      <c r="T49" s="459"/>
      <c r="U49" s="589"/>
      <c r="V49" s="548"/>
      <c r="W49" s="548"/>
      <c r="X49" s="548"/>
      <c r="Y49" s="548"/>
      <c r="Z49" s="548"/>
      <c r="AA49" s="548"/>
    </row>
    <row r="50" spans="1:27" x14ac:dyDescent="0.25">
      <c r="A50" s="190"/>
      <c r="B50" s="187" t="s">
        <v>163</v>
      </c>
      <c r="C50" s="187"/>
      <c r="D50" s="191">
        <f>D7+D15+D42+D43+D44+D45+D46+D47+D48</f>
        <v>0</v>
      </c>
      <c r="E50" s="191">
        <f t="shared" ref="E50:Y50" si="34">E7+E15+E42+E43+E44+E45+E46+E47+E48</f>
        <v>0</v>
      </c>
      <c r="F50" s="191">
        <f t="shared" si="34"/>
        <v>0</v>
      </c>
      <c r="G50" s="191">
        <f t="shared" si="34"/>
        <v>0</v>
      </c>
      <c r="H50" s="191">
        <f t="shared" si="34"/>
        <v>1892.4558869999996</v>
      </c>
      <c r="I50" s="191">
        <f t="shared" si="34"/>
        <v>2069.7187640000002</v>
      </c>
      <c r="J50" s="191">
        <f t="shared" si="34"/>
        <v>0</v>
      </c>
      <c r="K50" s="191">
        <f t="shared" si="34"/>
        <v>0</v>
      </c>
      <c r="L50" s="191">
        <f t="shared" si="34"/>
        <v>2468.5627359999999</v>
      </c>
      <c r="M50" s="191">
        <f t="shared" si="34"/>
        <v>0</v>
      </c>
      <c r="N50" s="191">
        <f t="shared" si="34"/>
        <v>0</v>
      </c>
      <c r="O50" s="191">
        <f t="shared" si="34"/>
        <v>2567.2844960000002</v>
      </c>
      <c r="P50" s="191">
        <f t="shared" si="34"/>
        <v>0</v>
      </c>
      <c r="Q50" s="191">
        <f t="shared" si="34"/>
        <v>0</v>
      </c>
      <c r="R50" s="191">
        <f t="shared" si="34"/>
        <v>2669.9529999999995</v>
      </c>
      <c r="S50" s="191">
        <f t="shared" si="34"/>
        <v>0</v>
      </c>
      <c r="T50" s="191">
        <f t="shared" si="34"/>
        <v>0</v>
      </c>
      <c r="U50" s="191">
        <f t="shared" si="34"/>
        <v>0</v>
      </c>
      <c r="V50" s="191">
        <f t="shared" si="34"/>
        <v>0</v>
      </c>
      <c r="W50" s="191"/>
      <c r="X50" s="191"/>
      <c r="Y50" s="191">
        <f t="shared" si="34"/>
        <v>0</v>
      </c>
      <c r="Z50" s="191">
        <f t="shared" ref="Z50:AA50" si="35">Z7+Z15+Z42+Z43+Z44+Z45+Z46+Z47+Z48</f>
        <v>0</v>
      </c>
      <c r="AA50" s="191">
        <f t="shared" si="35"/>
        <v>0</v>
      </c>
    </row>
    <row r="51" spans="1:27" x14ac:dyDescent="0.25">
      <c r="A51" s="460"/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</row>
    <row r="52" spans="1:27" x14ac:dyDescent="0.25">
      <c r="A52" s="461"/>
      <c r="B52" s="784" t="s">
        <v>673</v>
      </c>
      <c r="C52" s="80"/>
      <c r="D52" s="80"/>
      <c r="E52" s="80"/>
      <c r="F52" s="80"/>
      <c r="G52" s="80"/>
      <c r="H52" s="80"/>
      <c r="I52" s="80" t="s">
        <v>732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5" spans="1:27" ht="47.25" hidden="1" x14ac:dyDescent="0.25">
      <c r="A55" s="192" t="s">
        <v>381</v>
      </c>
      <c r="B55" s="193" t="s">
        <v>378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7" hidden="1" x14ac:dyDescent="0.25">
      <c r="B56" s="194" t="s">
        <v>30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7" hidden="1" x14ac:dyDescent="0.25">
      <c r="B57" s="195" t="s">
        <v>379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7" ht="47.25" hidden="1" x14ac:dyDescent="0.25">
      <c r="A58" s="192" t="s">
        <v>381</v>
      </c>
      <c r="B58" s="193" t="s">
        <v>380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7" hidden="1" x14ac:dyDescent="0.25">
      <c r="B59" s="194" t="s">
        <v>30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7" hidden="1" x14ac:dyDescent="0.25">
      <c r="B60" s="195" t="s">
        <v>379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mergeCells count="14">
    <mergeCell ref="S4:U4"/>
    <mergeCell ref="V4:X4"/>
    <mergeCell ref="S3:AA3"/>
    <mergeCell ref="Y4:AA4"/>
    <mergeCell ref="J4:L4"/>
    <mergeCell ref="M4:O4"/>
    <mergeCell ref="P4:R4"/>
    <mergeCell ref="A17:A38"/>
    <mergeCell ref="A3:A5"/>
    <mergeCell ref="B3:B5"/>
    <mergeCell ref="C3:C5"/>
    <mergeCell ref="D4:E4"/>
    <mergeCell ref="D3:R3"/>
    <mergeCell ref="F4:I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7"/>
  <sheetViews>
    <sheetView topLeftCell="C1" workbookViewId="0">
      <selection activeCell="A2" sqref="A2:I11"/>
    </sheetView>
  </sheetViews>
  <sheetFormatPr defaultRowHeight="15" x14ac:dyDescent="0.25"/>
  <cols>
    <col min="2" max="2" width="30" customWidth="1"/>
  </cols>
  <sheetData>
    <row r="2" spans="1:9" x14ac:dyDescent="0.25">
      <c r="F2" s="793" t="s">
        <v>305</v>
      </c>
      <c r="G2" s="793"/>
      <c r="H2" s="793"/>
      <c r="I2" s="793"/>
    </row>
    <row r="3" spans="1:9" x14ac:dyDescent="0.25">
      <c r="F3" s="793" t="s">
        <v>177</v>
      </c>
      <c r="G3" s="793"/>
      <c r="H3" s="793"/>
      <c r="I3" s="793"/>
    </row>
    <row r="4" spans="1:9" x14ac:dyDescent="0.25">
      <c r="F4" s="82" t="s">
        <v>303</v>
      </c>
      <c r="G4" s="153"/>
      <c r="H4" s="153"/>
      <c r="I4" s="153"/>
    </row>
    <row r="5" spans="1:9" x14ac:dyDescent="0.25">
      <c r="F5" s="793" t="s">
        <v>178</v>
      </c>
      <c r="G5" s="793"/>
      <c r="H5" s="793"/>
      <c r="I5" s="793"/>
    </row>
    <row r="6" spans="1:9" x14ac:dyDescent="0.25">
      <c r="F6" s="153"/>
      <c r="G6" s="153"/>
      <c r="H6" s="153"/>
      <c r="I6" s="153"/>
    </row>
    <row r="7" spans="1:9" ht="15.75" thickBot="1" x14ac:dyDescent="0.3">
      <c r="A7" s="81" t="s">
        <v>306</v>
      </c>
    </row>
    <row r="8" spans="1:9" ht="15.75" thickBot="1" x14ac:dyDescent="0.3">
      <c r="A8" s="785" t="s">
        <v>0</v>
      </c>
      <c r="B8" s="785" t="s">
        <v>1</v>
      </c>
      <c r="C8" s="785" t="s">
        <v>2</v>
      </c>
      <c r="D8" s="789" t="s">
        <v>173</v>
      </c>
      <c r="E8" s="788"/>
      <c r="F8" s="788"/>
      <c r="G8" s="788"/>
      <c r="H8" s="790"/>
      <c r="I8" s="78" t="s">
        <v>174</v>
      </c>
    </row>
    <row r="9" spans="1:9" ht="15.75" thickBot="1" x14ac:dyDescent="0.3">
      <c r="A9" s="787"/>
      <c r="B9" s="787"/>
      <c r="C9" s="787"/>
      <c r="D9" s="797" t="s">
        <v>3</v>
      </c>
      <c r="E9" s="797"/>
      <c r="F9" s="791" t="s">
        <v>4</v>
      </c>
      <c r="G9" s="792"/>
      <c r="H9" s="808" t="s">
        <v>5</v>
      </c>
      <c r="I9" s="785" t="s">
        <v>175</v>
      </c>
    </row>
    <row r="10" spans="1:9" ht="15.75" thickBot="1" x14ac:dyDescent="0.3">
      <c r="A10" s="786"/>
      <c r="B10" s="786"/>
      <c r="C10" s="786"/>
      <c r="D10" s="62" t="s">
        <v>6</v>
      </c>
      <c r="E10" s="4" t="s">
        <v>7</v>
      </c>
      <c r="F10" s="4" t="s">
        <v>8</v>
      </c>
      <c r="G10" s="4" t="s">
        <v>9</v>
      </c>
      <c r="H10" s="809"/>
      <c r="I10" s="786"/>
    </row>
    <row r="11" spans="1:9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4">
        <v>9</v>
      </c>
    </row>
    <row r="12" spans="1:9" ht="30" x14ac:dyDescent="0.25">
      <c r="A12" s="140">
        <v>1</v>
      </c>
      <c r="B12" s="102" t="s">
        <v>307</v>
      </c>
      <c r="C12" s="102" t="s">
        <v>12</v>
      </c>
      <c r="D12" s="102"/>
      <c r="E12" s="103"/>
      <c r="F12" s="103"/>
      <c r="G12" s="103"/>
      <c r="H12" s="103"/>
      <c r="I12" s="103"/>
    </row>
    <row r="13" spans="1:9" x14ac:dyDescent="0.25">
      <c r="A13" s="14" t="s">
        <v>11</v>
      </c>
      <c r="B13" s="84" t="s">
        <v>308</v>
      </c>
      <c r="C13" s="84" t="s">
        <v>12</v>
      </c>
      <c r="D13" s="84"/>
      <c r="E13" s="84"/>
      <c r="F13" s="84"/>
      <c r="G13" s="84"/>
      <c r="H13" s="84"/>
      <c r="I13" s="84"/>
    </row>
    <row r="14" spans="1:9" x14ac:dyDescent="0.25">
      <c r="A14" s="14" t="s">
        <v>19</v>
      </c>
      <c r="B14" s="84" t="s">
        <v>309</v>
      </c>
      <c r="C14" s="84" t="s">
        <v>12</v>
      </c>
      <c r="D14" s="84"/>
      <c r="E14" s="84"/>
      <c r="F14" s="84"/>
      <c r="G14" s="84"/>
      <c r="H14" s="84"/>
      <c r="I14" s="84"/>
    </row>
    <row r="15" spans="1:9" x14ac:dyDescent="0.25">
      <c r="A15" s="14" t="s">
        <v>31</v>
      </c>
      <c r="B15" s="84" t="s">
        <v>310</v>
      </c>
      <c r="C15" s="84" t="s">
        <v>12</v>
      </c>
      <c r="D15" s="84"/>
      <c r="E15" s="84"/>
      <c r="F15" s="84"/>
      <c r="G15" s="84"/>
      <c r="H15" s="84"/>
      <c r="I15" s="84"/>
    </row>
    <row r="16" spans="1:9" ht="30" x14ac:dyDescent="0.25">
      <c r="A16" s="14" t="s">
        <v>265</v>
      </c>
      <c r="B16" s="84" t="s">
        <v>311</v>
      </c>
      <c r="C16" s="84" t="s">
        <v>12</v>
      </c>
      <c r="D16" s="84"/>
      <c r="E16" s="84"/>
      <c r="F16" s="84"/>
      <c r="G16" s="84"/>
      <c r="H16" s="84"/>
      <c r="I16" s="84"/>
    </row>
    <row r="17" spans="1:10" x14ac:dyDescent="0.25">
      <c r="A17" s="14" t="s">
        <v>41</v>
      </c>
      <c r="B17" s="84" t="s">
        <v>312</v>
      </c>
      <c r="C17" s="84" t="s">
        <v>12</v>
      </c>
      <c r="D17" s="84"/>
      <c r="E17" s="84"/>
      <c r="F17" s="84"/>
      <c r="G17" s="84"/>
      <c r="H17" s="84"/>
      <c r="I17" s="84"/>
    </row>
    <row r="18" spans="1:10" ht="30" x14ac:dyDescent="0.25">
      <c r="A18" s="14" t="s">
        <v>42</v>
      </c>
      <c r="B18" s="84" t="s">
        <v>313</v>
      </c>
      <c r="C18" s="84" t="s">
        <v>12</v>
      </c>
      <c r="D18" s="84"/>
      <c r="E18" s="84"/>
      <c r="F18" s="84"/>
      <c r="G18" s="84"/>
      <c r="H18" s="84"/>
      <c r="I18" s="84"/>
    </row>
    <row r="19" spans="1:10" x14ac:dyDescent="0.25">
      <c r="A19" s="16" t="s">
        <v>43</v>
      </c>
      <c r="B19" s="178" t="s">
        <v>314</v>
      </c>
      <c r="C19" s="178" t="s">
        <v>12</v>
      </c>
      <c r="D19" s="178"/>
      <c r="E19" s="178"/>
      <c r="F19" s="178"/>
      <c r="G19" s="178"/>
      <c r="H19" s="178"/>
      <c r="I19" s="178"/>
    </row>
    <row r="20" spans="1:10" ht="30" x14ac:dyDescent="0.25">
      <c r="A20" s="140" t="s">
        <v>53</v>
      </c>
      <c r="B20" s="102" t="s">
        <v>315</v>
      </c>
      <c r="C20" s="182" t="s">
        <v>12</v>
      </c>
      <c r="D20" s="102"/>
      <c r="E20" s="102"/>
      <c r="F20" s="102"/>
      <c r="G20" s="102"/>
      <c r="H20" s="102"/>
      <c r="I20" s="102"/>
      <c r="J20" s="80"/>
    </row>
    <row r="21" spans="1:10" x14ac:dyDescent="0.25">
      <c r="A21" s="14" t="s">
        <v>55</v>
      </c>
      <c r="B21" s="56" t="s">
        <v>108</v>
      </c>
      <c r="C21" s="178" t="s">
        <v>12</v>
      </c>
      <c r="D21" s="84"/>
      <c r="E21" s="84"/>
      <c r="F21" s="84"/>
      <c r="G21" s="84"/>
      <c r="H21" s="84"/>
      <c r="I21" s="84"/>
      <c r="J21" s="80"/>
    </row>
    <row r="22" spans="1:10" x14ac:dyDescent="0.25">
      <c r="A22" s="14" t="s">
        <v>205</v>
      </c>
      <c r="B22" s="56" t="s">
        <v>316</v>
      </c>
      <c r="C22" s="178" t="s">
        <v>12</v>
      </c>
      <c r="D22" s="84"/>
      <c r="E22" s="84"/>
      <c r="F22" s="84"/>
      <c r="G22" s="84"/>
      <c r="H22" s="84"/>
      <c r="I22" s="84"/>
      <c r="J22" s="80"/>
    </row>
    <row r="23" spans="1:10" x14ac:dyDescent="0.25">
      <c r="A23" s="14" t="s">
        <v>57</v>
      </c>
      <c r="B23" s="56" t="s">
        <v>317</v>
      </c>
      <c r="C23" s="178" t="s">
        <v>12</v>
      </c>
      <c r="D23" s="84"/>
      <c r="E23" s="84"/>
      <c r="F23" s="84"/>
      <c r="G23" s="84"/>
      <c r="H23" s="84"/>
      <c r="I23" s="84"/>
      <c r="J23" s="80"/>
    </row>
    <row r="24" spans="1:10" x14ac:dyDescent="0.25">
      <c r="A24" s="14" t="s">
        <v>214</v>
      </c>
      <c r="B24" s="56" t="s">
        <v>318</v>
      </c>
      <c r="C24" s="178" t="s">
        <v>12</v>
      </c>
      <c r="D24" s="84"/>
      <c r="E24" s="84"/>
      <c r="F24" s="84"/>
      <c r="G24" s="84"/>
      <c r="H24" s="84"/>
      <c r="I24" s="84"/>
      <c r="J24" s="80"/>
    </row>
    <row r="25" spans="1:10" x14ac:dyDescent="0.25">
      <c r="A25" s="14" t="s">
        <v>59</v>
      </c>
      <c r="B25" s="84" t="s">
        <v>319</v>
      </c>
      <c r="C25" s="178" t="s">
        <v>12</v>
      </c>
      <c r="D25" s="84"/>
      <c r="E25" s="84"/>
      <c r="F25" s="84"/>
      <c r="G25" s="84"/>
      <c r="H25" s="84"/>
      <c r="I25" s="84"/>
      <c r="J25" s="80"/>
    </row>
    <row r="26" spans="1:10" x14ac:dyDescent="0.25">
      <c r="A26" s="14" t="s">
        <v>271</v>
      </c>
      <c r="B26" s="84" t="s">
        <v>320</v>
      </c>
      <c r="C26" s="178" t="s">
        <v>12</v>
      </c>
      <c r="D26" s="84"/>
      <c r="E26" s="84"/>
      <c r="F26" s="84"/>
      <c r="G26" s="84"/>
      <c r="H26" s="84"/>
      <c r="I26" s="84"/>
      <c r="J26" s="80"/>
    </row>
    <row r="27" spans="1:10" x14ac:dyDescent="0.25">
      <c r="A27" s="25" t="s">
        <v>321</v>
      </c>
      <c r="B27" s="84" t="s">
        <v>322</v>
      </c>
      <c r="C27" s="178" t="s">
        <v>12</v>
      </c>
      <c r="D27" s="84"/>
      <c r="E27" s="84"/>
      <c r="F27" s="84"/>
      <c r="G27" s="84"/>
      <c r="H27" s="84"/>
      <c r="I27" s="84"/>
      <c r="J27" s="80"/>
    </row>
    <row r="28" spans="1:10" x14ac:dyDescent="0.25">
      <c r="A28" s="25" t="s">
        <v>323</v>
      </c>
      <c r="B28" s="84" t="s">
        <v>324</v>
      </c>
      <c r="C28" s="178" t="s">
        <v>12</v>
      </c>
      <c r="D28" s="84"/>
      <c r="E28" s="84"/>
      <c r="F28" s="84"/>
      <c r="G28" s="84"/>
      <c r="H28" s="84"/>
      <c r="I28" s="84"/>
      <c r="J28" s="80"/>
    </row>
    <row r="29" spans="1:10" x14ac:dyDescent="0.25">
      <c r="A29" s="25" t="s">
        <v>325</v>
      </c>
      <c r="B29" s="84" t="s">
        <v>326</v>
      </c>
      <c r="C29" s="178" t="s">
        <v>12</v>
      </c>
      <c r="D29" s="84"/>
      <c r="E29" s="84"/>
      <c r="F29" s="84"/>
      <c r="G29" s="84"/>
      <c r="H29" s="84"/>
      <c r="I29" s="84"/>
      <c r="J29" s="80"/>
    </row>
    <row r="30" spans="1:10" x14ac:dyDescent="0.25">
      <c r="A30" s="25" t="s">
        <v>93</v>
      </c>
      <c r="B30" s="84" t="s">
        <v>327</v>
      </c>
      <c r="C30" s="178" t="s">
        <v>12</v>
      </c>
      <c r="D30" s="84"/>
      <c r="E30" s="84"/>
      <c r="F30" s="84"/>
      <c r="G30" s="84"/>
      <c r="H30" s="84"/>
      <c r="I30" s="84"/>
      <c r="J30" s="80"/>
    </row>
    <row r="31" spans="1:10" x14ac:dyDescent="0.25">
      <c r="A31" s="25" t="s">
        <v>302</v>
      </c>
      <c r="B31" s="84" t="s">
        <v>269</v>
      </c>
      <c r="C31" s="178" t="s">
        <v>12</v>
      </c>
      <c r="D31" s="84"/>
      <c r="E31" s="84"/>
      <c r="F31" s="84"/>
      <c r="G31" s="84"/>
      <c r="H31" s="84"/>
      <c r="I31" s="84"/>
      <c r="J31" s="80"/>
    </row>
    <row r="32" spans="1:10" ht="30" x14ac:dyDescent="0.25">
      <c r="A32" s="25" t="s">
        <v>65</v>
      </c>
      <c r="B32" s="84" t="s">
        <v>328</v>
      </c>
      <c r="C32" s="178" t="s">
        <v>12</v>
      </c>
      <c r="D32" s="84"/>
      <c r="E32" s="84"/>
      <c r="F32" s="84"/>
      <c r="G32" s="84"/>
      <c r="H32" s="84"/>
      <c r="I32" s="84"/>
      <c r="J32" s="80"/>
    </row>
    <row r="33" spans="1:10" x14ac:dyDescent="0.25">
      <c r="A33" s="27" t="s">
        <v>67</v>
      </c>
      <c r="B33" s="1" t="s">
        <v>108</v>
      </c>
      <c r="C33" s="178" t="s">
        <v>12</v>
      </c>
      <c r="D33" s="1"/>
      <c r="E33" s="1"/>
      <c r="F33" s="1"/>
      <c r="G33" s="1"/>
      <c r="H33" s="1"/>
      <c r="I33" s="1"/>
      <c r="J33" s="80"/>
    </row>
    <row r="34" spans="1:10" x14ac:dyDescent="0.25">
      <c r="A34" s="27" t="s">
        <v>83</v>
      </c>
      <c r="B34" s="1" t="s">
        <v>317</v>
      </c>
      <c r="C34" s="178" t="s">
        <v>12</v>
      </c>
      <c r="D34" s="1"/>
      <c r="E34" s="1"/>
      <c r="F34" s="1"/>
      <c r="G34" s="1"/>
      <c r="H34" s="1"/>
      <c r="I34" s="1"/>
      <c r="J34" s="80"/>
    </row>
    <row r="35" spans="1:10" x14ac:dyDescent="0.25">
      <c r="A35" s="27" t="s">
        <v>103</v>
      </c>
      <c r="B35" s="1" t="s">
        <v>329</v>
      </c>
      <c r="C35" s="84" t="s">
        <v>12</v>
      </c>
      <c r="D35" s="1"/>
      <c r="E35" s="1"/>
      <c r="F35" s="1"/>
      <c r="G35" s="1"/>
      <c r="H35" s="1"/>
      <c r="I35" s="1"/>
      <c r="J35" s="80"/>
    </row>
    <row r="36" spans="1:10" x14ac:dyDescent="0.25">
      <c r="A36" s="173"/>
    </row>
    <row r="37" spans="1:10" x14ac:dyDescent="0.25">
      <c r="A37" s="173"/>
    </row>
  </sheetData>
  <mergeCells count="11">
    <mergeCell ref="I9:I10"/>
    <mergeCell ref="F2:I2"/>
    <mergeCell ref="F3:I3"/>
    <mergeCell ref="F5:I5"/>
    <mergeCell ref="A8:A10"/>
    <mergeCell ref="B8:B10"/>
    <mergeCell ref="C8:C10"/>
    <mergeCell ref="D8:H8"/>
    <mergeCell ref="D9:E9"/>
    <mergeCell ref="F9:G9"/>
    <mergeCell ref="H9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54"/>
  <sheetViews>
    <sheetView topLeftCell="A9" workbookViewId="0">
      <selection activeCell="H13" sqref="H13:J15"/>
    </sheetView>
  </sheetViews>
  <sheetFormatPr defaultRowHeight="15" x14ac:dyDescent="0.25"/>
  <cols>
    <col min="2" max="2" width="30.140625" customWidth="1"/>
  </cols>
  <sheetData>
    <row r="3" spans="1:12" x14ac:dyDescent="0.25">
      <c r="F3" s="793" t="s">
        <v>305</v>
      </c>
      <c r="G3" s="793"/>
      <c r="H3" s="793"/>
      <c r="I3" s="793"/>
    </row>
    <row r="4" spans="1:12" x14ac:dyDescent="0.25">
      <c r="F4" s="793" t="s">
        <v>177</v>
      </c>
      <c r="G4" s="793"/>
      <c r="H4" s="793"/>
      <c r="I4" s="793"/>
    </row>
    <row r="5" spans="1:12" x14ac:dyDescent="0.25">
      <c r="F5" s="82" t="s">
        <v>303</v>
      </c>
      <c r="G5" s="153"/>
      <c r="H5" s="153"/>
      <c r="I5" s="153"/>
    </row>
    <row r="6" spans="1:12" x14ac:dyDescent="0.25">
      <c r="F6" s="793" t="s">
        <v>178</v>
      </c>
      <c r="G6" s="793"/>
      <c r="H6" s="793"/>
      <c r="I6" s="793"/>
    </row>
    <row r="7" spans="1:12" x14ac:dyDescent="0.25">
      <c r="F7" s="153"/>
      <c r="G7" s="153"/>
      <c r="H7" s="153"/>
      <c r="I7" s="153"/>
    </row>
    <row r="8" spans="1:12" ht="15.75" thickBot="1" x14ac:dyDescent="0.3">
      <c r="A8" s="81" t="s">
        <v>306</v>
      </c>
    </row>
    <row r="9" spans="1:12" x14ac:dyDescent="0.25">
      <c r="A9" s="785" t="s">
        <v>0</v>
      </c>
      <c r="B9" s="785" t="s">
        <v>1</v>
      </c>
      <c r="C9" s="785" t="s">
        <v>2</v>
      </c>
      <c r="D9" s="810" t="s">
        <v>3</v>
      </c>
      <c r="E9" s="808"/>
      <c r="F9" s="797" t="s">
        <v>4</v>
      </c>
      <c r="G9" s="797"/>
      <c r="H9" s="785">
        <v>2015</v>
      </c>
      <c r="I9" s="785">
        <v>2016</v>
      </c>
      <c r="J9" s="785">
        <v>2017</v>
      </c>
      <c r="K9" s="785" t="s">
        <v>330</v>
      </c>
      <c r="L9" s="785" t="s">
        <v>331</v>
      </c>
    </row>
    <row r="10" spans="1:12" ht="15.75" customHeight="1" thickBot="1" x14ac:dyDescent="0.3">
      <c r="A10" s="787"/>
      <c r="B10" s="787"/>
      <c r="C10" s="787"/>
      <c r="D10" s="811"/>
      <c r="E10" s="809"/>
      <c r="F10" s="812"/>
      <c r="G10" s="812"/>
      <c r="H10" s="787"/>
      <c r="I10" s="787"/>
      <c r="J10" s="787"/>
      <c r="K10" s="787"/>
      <c r="L10" s="787"/>
    </row>
    <row r="11" spans="1:12" ht="15.75" thickBot="1" x14ac:dyDescent="0.3">
      <c r="A11" s="786"/>
      <c r="B11" s="786"/>
      <c r="C11" s="786"/>
      <c r="D11" s="62" t="s">
        <v>6</v>
      </c>
      <c r="E11" s="4" t="s">
        <v>7</v>
      </c>
      <c r="F11" s="4" t="s">
        <v>8</v>
      </c>
      <c r="G11" s="152" t="s">
        <v>9</v>
      </c>
      <c r="H11" s="786"/>
      <c r="I11" s="786"/>
      <c r="J11" s="786"/>
      <c r="K11" s="786"/>
      <c r="L11" s="786"/>
    </row>
    <row r="12" spans="1:12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4">
        <v>9</v>
      </c>
      <c r="J12" s="34">
        <v>9</v>
      </c>
      <c r="K12" s="34">
        <v>9</v>
      </c>
      <c r="L12" s="34">
        <v>9</v>
      </c>
    </row>
    <row r="13" spans="1:12" x14ac:dyDescent="0.25">
      <c r="A13" s="126">
        <v>1</v>
      </c>
      <c r="B13" s="1" t="s">
        <v>332</v>
      </c>
      <c r="C13" s="1"/>
      <c r="D13" s="1"/>
      <c r="E13" s="1"/>
      <c r="F13" s="1"/>
      <c r="G13" s="1"/>
      <c r="H13" s="536">
        <v>1.046</v>
      </c>
      <c r="I13" s="536">
        <v>1.0449999999999999</v>
      </c>
      <c r="J13" s="536">
        <v>1.0429999999999999</v>
      </c>
      <c r="K13" s="1"/>
      <c r="L13" s="1"/>
    </row>
    <row r="14" spans="1:12" ht="30" x14ac:dyDescent="0.25">
      <c r="A14" s="126" t="s">
        <v>53</v>
      </c>
      <c r="B14" s="84" t="s">
        <v>333</v>
      </c>
      <c r="C14" s="1"/>
      <c r="D14" s="1"/>
      <c r="E14" s="1"/>
      <c r="F14" s="1"/>
      <c r="G14" s="1"/>
      <c r="H14" s="536">
        <v>1.05</v>
      </c>
      <c r="I14" s="536">
        <v>1.0449999999999999</v>
      </c>
      <c r="J14" s="536">
        <v>1.0429999999999999</v>
      </c>
      <c r="K14" s="1"/>
      <c r="L14" s="1"/>
    </row>
    <row r="15" spans="1:12" ht="30" x14ac:dyDescent="0.25">
      <c r="A15" s="126" t="s">
        <v>65</v>
      </c>
      <c r="B15" s="84" t="s">
        <v>518</v>
      </c>
      <c r="C15" s="1"/>
      <c r="D15" s="1"/>
      <c r="E15" s="1"/>
      <c r="F15" s="1"/>
      <c r="G15" s="1"/>
      <c r="H15" s="536">
        <v>1.0840000000000001</v>
      </c>
      <c r="I15" s="536">
        <v>1.073</v>
      </c>
      <c r="J15" s="536">
        <v>1.0529999999999999</v>
      </c>
      <c r="K15" s="1"/>
      <c r="L15" s="1"/>
    </row>
    <row r="16" spans="1:12" x14ac:dyDescent="0.25">
      <c r="A16" s="126" t="s">
        <v>67</v>
      </c>
      <c r="B16" s="84" t="s">
        <v>334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 x14ac:dyDescent="0.25">
      <c r="A17" s="126" t="s">
        <v>180</v>
      </c>
      <c r="B17" s="84" t="s">
        <v>181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x14ac:dyDescent="0.25">
      <c r="A18" s="145" t="s">
        <v>69</v>
      </c>
      <c r="B18" s="84" t="s">
        <v>335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 ht="30" x14ac:dyDescent="0.25">
      <c r="A19" s="25" t="s">
        <v>336</v>
      </c>
      <c r="B19" s="84" t="s">
        <v>190</v>
      </c>
      <c r="C19" s="84" t="s">
        <v>337</v>
      </c>
      <c r="D19" s="84"/>
      <c r="E19" s="84"/>
      <c r="F19" s="84"/>
      <c r="G19" s="84"/>
      <c r="H19" s="84"/>
      <c r="I19" s="84"/>
      <c r="J19" s="84"/>
      <c r="K19" s="84"/>
      <c r="L19" s="84"/>
      <c r="M19" s="181"/>
    </row>
    <row r="20" spans="1:13" ht="30" x14ac:dyDescent="0.25">
      <c r="A20" s="25" t="s">
        <v>338</v>
      </c>
      <c r="B20" s="84" t="s">
        <v>339</v>
      </c>
      <c r="C20" s="84" t="s">
        <v>337</v>
      </c>
      <c r="D20" s="84"/>
      <c r="E20" s="84"/>
      <c r="F20" s="84"/>
      <c r="G20" s="84"/>
      <c r="H20" s="84"/>
      <c r="I20" s="84"/>
      <c r="J20" s="84"/>
      <c r="K20" s="84"/>
      <c r="L20" s="84"/>
      <c r="M20" s="181"/>
    </row>
    <row r="21" spans="1:13" ht="30" x14ac:dyDescent="0.25">
      <c r="A21" s="25" t="s">
        <v>340</v>
      </c>
      <c r="B21" s="84" t="s">
        <v>345</v>
      </c>
      <c r="C21" s="84" t="s">
        <v>337</v>
      </c>
      <c r="D21" s="84"/>
      <c r="E21" s="84"/>
      <c r="F21" s="84"/>
      <c r="G21" s="84"/>
      <c r="H21" s="84"/>
      <c r="I21" s="84"/>
      <c r="J21" s="84"/>
      <c r="K21" s="84"/>
      <c r="L21" s="84"/>
      <c r="M21" s="181"/>
    </row>
    <row r="22" spans="1:13" ht="30" x14ac:dyDescent="0.25">
      <c r="A22" s="25" t="s">
        <v>341</v>
      </c>
      <c r="B22" s="84" t="s">
        <v>185</v>
      </c>
      <c r="C22" s="84" t="s">
        <v>337</v>
      </c>
      <c r="D22" s="84"/>
      <c r="E22" s="84"/>
      <c r="F22" s="84"/>
      <c r="G22" s="84"/>
      <c r="H22" s="84"/>
      <c r="I22" s="84"/>
      <c r="J22" s="84"/>
      <c r="K22" s="84"/>
      <c r="L22" s="84"/>
      <c r="M22" s="181"/>
    </row>
    <row r="23" spans="1:13" ht="30" x14ac:dyDescent="0.25">
      <c r="A23" s="25" t="s">
        <v>342</v>
      </c>
      <c r="B23" s="84" t="s">
        <v>346</v>
      </c>
      <c r="C23" s="84" t="s">
        <v>337</v>
      </c>
      <c r="D23" s="84"/>
      <c r="E23" s="84"/>
      <c r="F23" s="84"/>
      <c r="G23" s="84"/>
      <c r="H23" s="84"/>
      <c r="I23" s="84"/>
      <c r="J23" s="84"/>
      <c r="K23" s="84"/>
      <c r="L23" s="84"/>
      <c r="M23" s="181"/>
    </row>
    <row r="24" spans="1:13" ht="30" x14ac:dyDescent="0.25">
      <c r="A24" s="25" t="s">
        <v>71</v>
      </c>
      <c r="B24" s="84" t="s">
        <v>347</v>
      </c>
      <c r="C24" s="84" t="s">
        <v>337</v>
      </c>
      <c r="D24" s="84"/>
      <c r="E24" s="84"/>
      <c r="F24" s="84"/>
      <c r="G24" s="84"/>
      <c r="H24" s="84"/>
      <c r="I24" s="84"/>
      <c r="J24" s="84"/>
      <c r="K24" s="84"/>
      <c r="L24" s="84"/>
      <c r="M24" s="181"/>
    </row>
    <row r="25" spans="1:13" ht="45" x14ac:dyDescent="0.25">
      <c r="A25" s="25" t="s">
        <v>344</v>
      </c>
      <c r="B25" s="84" t="s">
        <v>348</v>
      </c>
      <c r="C25" s="84" t="s">
        <v>337</v>
      </c>
      <c r="D25" s="84"/>
      <c r="E25" s="84"/>
      <c r="F25" s="84"/>
      <c r="G25" s="84"/>
      <c r="H25" s="84"/>
      <c r="I25" s="84"/>
      <c r="J25" s="84"/>
      <c r="K25" s="84"/>
      <c r="L25" s="84"/>
      <c r="M25" s="181"/>
    </row>
    <row r="26" spans="1:13" ht="30" x14ac:dyDescent="0.25">
      <c r="A26" s="25" t="s">
        <v>351</v>
      </c>
      <c r="B26" s="84" t="s">
        <v>190</v>
      </c>
      <c r="C26" s="84" t="s">
        <v>337</v>
      </c>
      <c r="D26" s="84"/>
      <c r="E26" s="84"/>
      <c r="F26" s="84"/>
      <c r="G26" s="84"/>
      <c r="H26" s="84"/>
      <c r="I26" s="84"/>
      <c r="J26" s="84"/>
      <c r="K26" s="84"/>
      <c r="L26" s="84"/>
      <c r="M26" s="181"/>
    </row>
    <row r="27" spans="1:13" ht="30" x14ac:dyDescent="0.25">
      <c r="A27" s="25" t="s">
        <v>352</v>
      </c>
      <c r="B27" s="84" t="s">
        <v>349</v>
      </c>
      <c r="C27" s="84" t="s">
        <v>337</v>
      </c>
      <c r="D27" s="84"/>
      <c r="E27" s="84"/>
      <c r="F27" s="84"/>
      <c r="G27" s="84"/>
      <c r="H27" s="84"/>
      <c r="I27" s="84"/>
      <c r="J27" s="84"/>
      <c r="K27" s="84"/>
      <c r="L27" s="84"/>
      <c r="M27" s="181"/>
    </row>
    <row r="28" spans="1:13" ht="30" x14ac:dyDescent="0.25">
      <c r="A28" s="25" t="s">
        <v>353</v>
      </c>
      <c r="B28" s="84" t="s">
        <v>350</v>
      </c>
      <c r="C28" s="84" t="s">
        <v>337</v>
      </c>
      <c r="D28" s="84"/>
      <c r="E28" s="84"/>
      <c r="F28" s="84"/>
      <c r="G28" s="84"/>
      <c r="H28" s="84"/>
      <c r="I28" s="84"/>
      <c r="J28" s="84"/>
      <c r="K28" s="84"/>
      <c r="L28" s="84"/>
      <c r="M28" s="181"/>
    </row>
    <row r="29" spans="1:13" ht="30" x14ac:dyDescent="0.25">
      <c r="A29" s="25" t="s">
        <v>354</v>
      </c>
      <c r="B29" s="84" t="s">
        <v>185</v>
      </c>
      <c r="C29" s="84" t="s">
        <v>337</v>
      </c>
      <c r="D29" s="84"/>
      <c r="E29" s="84"/>
      <c r="F29" s="84"/>
      <c r="G29" s="84"/>
      <c r="H29" s="84"/>
      <c r="I29" s="84"/>
      <c r="J29" s="84"/>
      <c r="K29" s="84"/>
      <c r="L29" s="84"/>
      <c r="M29" s="181"/>
    </row>
    <row r="30" spans="1:13" ht="30" x14ac:dyDescent="0.25">
      <c r="A30" s="25" t="s">
        <v>355</v>
      </c>
      <c r="B30" s="84" t="s">
        <v>196</v>
      </c>
      <c r="C30" s="84" t="s">
        <v>337</v>
      </c>
      <c r="D30" s="84"/>
      <c r="E30" s="84"/>
      <c r="F30" s="84"/>
      <c r="G30" s="84"/>
      <c r="H30" s="84"/>
      <c r="I30" s="84"/>
      <c r="J30" s="84"/>
      <c r="K30" s="84"/>
      <c r="L30" s="84"/>
      <c r="M30" s="181"/>
    </row>
    <row r="31" spans="1:13" ht="30" x14ac:dyDescent="0.25">
      <c r="A31" s="14" t="s">
        <v>343</v>
      </c>
      <c r="B31" s="84" t="s">
        <v>356</v>
      </c>
      <c r="C31" s="84" t="s">
        <v>337</v>
      </c>
      <c r="D31" s="84"/>
      <c r="E31" s="84"/>
      <c r="F31" s="84"/>
      <c r="G31" s="84"/>
      <c r="H31" s="84"/>
      <c r="I31" s="84"/>
      <c r="J31" s="84"/>
      <c r="K31" s="84"/>
      <c r="L31" s="84"/>
      <c r="M31" s="181"/>
    </row>
    <row r="32" spans="1:13" ht="30" x14ac:dyDescent="0.25">
      <c r="A32" s="14" t="s">
        <v>357</v>
      </c>
      <c r="B32" s="84" t="s">
        <v>190</v>
      </c>
      <c r="C32" s="84" t="s">
        <v>337</v>
      </c>
      <c r="D32" s="84"/>
      <c r="E32" s="84"/>
      <c r="F32" s="84"/>
      <c r="G32" s="84"/>
      <c r="H32" s="84"/>
      <c r="I32" s="84"/>
      <c r="J32" s="84"/>
      <c r="K32" s="84"/>
      <c r="L32" s="84"/>
      <c r="M32" s="181"/>
    </row>
    <row r="33" spans="1:13" ht="30" x14ac:dyDescent="0.25">
      <c r="A33" s="14" t="s">
        <v>358</v>
      </c>
      <c r="B33" s="84" t="s">
        <v>349</v>
      </c>
      <c r="C33" s="84" t="s">
        <v>337</v>
      </c>
      <c r="D33" s="84"/>
      <c r="E33" s="84"/>
      <c r="F33" s="84"/>
      <c r="G33" s="84"/>
      <c r="H33" s="84"/>
      <c r="I33" s="84"/>
      <c r="J33" s="84"/>
      <c r="K33" s="84"/>
      <c r="L33" s="84"/>
      <c r="M33" s="181"/>
    </row>
    <row r="34" spans="1:13" ht="30" x14ac:dyDescent="0.25">
      <c r="A34" s="14" t="s">
        <v>359</v>
      </c>
      <c r="B34" s="84" t="s">
        <v>350</v>
      </c>
      <c r="C34" s="84" t="s">
        <v>337</v>
      </c>
      <c r="D34" s="84"/>
      <c r="E34" s="84"/>
      <c r="F34" s="84"/>
      <c r="G34" s="84"/>
      <c r="H34" s="84"/>
      <c r="I34" s="84"/>
      <c r="J34" s="84"/>
      <c r="K34" s="84"/>
      <c r="L34" s="84"/>
      <c r="M34" s="181"/>
    </row>
    <row r="35" spans="1:13" ht="30" x14ac:dyDescent="0.25">
      <c r="A35" s="14" t="s">
        <v>360</v>
      </c>
      <c r="B35" s="84" t="s">
        <v>185</v>
      </c>
      <c r="C35" s="84" t="s">
        <v>337</v>
      </c>
      <c r="D35" s="84"/>
      <c r="E35" s="84"/>
      <c r="F35" s="84"/>
      <c r="G35" s="84"/>
      <c r="H35" s="84"/>
      <c r="I35" s="84"/>
      <c r="J35" s="84"/>
      <c r="K35" s="84"/>
      <c r="L35" s="84"/>
      <c r="M35" s="181"/>
    </row>
    <row r="36" spans="1:13" ht="30" x14ac:dyDescent="0.25">
      <c r="A36" s="14" t="s">
        <v>361</v>
      </c>
      <c r="B36" s="84" t="s">
        <v>196</v>
      </c>
      <c r="C36" s="84" t="s">
        <v>337</v>
      </c>
      <c r="D36" s="1"/>
      <c r="E36" s="1"/>
      <c r="F36" s="1"/>
      <c r="G36" s="1"/>
      <c r="H36" s="1"/>
      <c r="I36" s="1"/>
      <c r="J36" s="1"/>
      <c r="K36" s="1"/>
      <c r="L36" s="1"/>
    </row>
    <row r="37" spans="1:13" ht="30" x14ac:dyDescent="0.25">
      <c r="A37" s="14" t="s">
        <v>262</v>
      </c>
      <c r="B37" s="1" t="s">
        <v>181</v>
      </c>
      <c r="C37" s="84" t="s">
        <v>337</v>
      </c>
      <c r="D37" s="1"/>
      <c r="E37" s="1"/>
      <c r="F37" s="1"/>
      <c r="G37" s="1"/>
      <c r="H37" s="1"/>
      <c r="I37" s="1"/>
      <c r="J37" s="1"/>
      <c r="K37" s="1"/>
      <c r="L37" s="1"/>
    </row>
    <row r="38" spans="1:13" ht="30" x14ac:dyDescent="0.25">
      <c r="A38" s="170" t="s">
        <v>234</v>
      </c>
      <c r="B38" s="56" t="s">
        <v>181</v>
      </c>
      <c r="C38" s="84" t="s">
        <v>337</v>
      </c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25">
      <c r="A39" s="14">
        <v>4</v>
      </c>
      <c r="B39" s="1" t="s">
        <v>362</v>
      </c>
      <c r="C39" s="84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25">
      <c r="A40" s="14" t="s">
        <v>105</v>
      </c>
      <c r="B40" s="1" t="s">
        <v>363</v>
      </c>
      <c r="C40" s="84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25">
      <c r="A41" s="14" t="s">
        <v>275</v>
      </c>
      <c r="B41" s="1" t="s">
        <v>364</v>
      </c>
      <c r="C41" s="84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5">
      <c r="A42" s="14" t="s">
        <v>276</v>
      </c>
      <c r="B42" s="47" t="s">
        <v>365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30" x14ac:dyDescent="0.25">
      <c r="A43" s="14" t="s">
        <v>229</v>
      </c>
      <c r="B43" s="56" t="s">
        <v>366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25">
      <c r="A44" s="14" t="s">
        <v>109</v>
      </c>
      <c r="B44" s="84" t="s">
        <v>367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ht="30" x14ac:dyDescent="0.25">
      <c r="A45" s="14" t="s">
        <v>368</v>
      </c>
      <c r="B45" s="84" t="s">
        <v>369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5">
      <c r="A46" s="14" t="s">
        <v>113</v>
      </c>
      <c r="B46" s="84" t="s">
        <v>370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5">
      <c r="A47" s="14" t="s">
        <v>286</v>
      </c>
      <c r="B47" s="84" t="s">
        <v>371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5">
      <c r="A48" s="14" t="s">
        <v>288</v>
      </c>
      <c r="B48" s="84" t="s">
        <v>372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85">
        <v>8</v>
      </c>
      <c r="B49" s="84" t="s">
        <v>373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137</v>
      </c>
      <c r="B50" s="84" t="s">
        <v>374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84" t="s">
        <v>375</v>
      </c>
      <c r="B51" s="84" t="s">
        <v>376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83"/>
    </row>
    <row r="53" spans="1:12" x14ac:dyDescent="0.25">
      <c r="A53" s="183"/>
    </row>
    <row r="54" spans="1:12" x14ac:dyDescent="0.25">
      <c r="A54" s="183"/>
    </row>
  </sheetData>
  <mergeCells count="13">
    <mergeCell ref="F3:I3"/>
    <mergeCell ref="F4:I4"/>
    <mergeCell ref="F6:I6"/>
    <mergeCell ref="A9:A11"/>
    <mergeCell ref="B9:B11"/>
    <mergeCell ref="C9:C11"/>
    <mergeCell ref="K9:K11"/>
    <mergeCell ref="L9:L11"/>
    <mergeCell ref="D9:E10"/>
    <mergeCell ref="F9:G10"/>
    <mergeCell ref="H9:H11"/>
    <mergeCell ref="I9:I11"/>
    <mergeCell ref="J9:J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93"/>
  <sheetViews>
    <sheetView tabSelected="1" topLeftCell="A61" workbookViewId="0">
      <selection activeCell="A93" sqref="A93:XFD93"/>
    </sheetView>
  </sheetViews>
  <sheetFormatPr defaultRowHeight="15" x14ac:dyDescent="0.25"/>
  <cols>
    <col min="2" max="2" width="30.28515625" customWidth="1"/>
    <col min="4" max="4" width="12" hidden="1" customWidth="1"/>
    <col min="5" max="5" width="10.42578125" hidden="1" customWidth="1"/>
    <col min="6" max="7" width="10.28515625" customWidth="1"/>
    <col min="8" max="8" width="10" customWidth="1"/>
  </cols>
  <sheetData>
    <row r="2" spans="1:13" x14ac:dyDescent="0.25">
      <c r="B2" s="554" t="s">
        <v>728</v>
      </c>
      <c r="C2" s="603"/>
      <c r="D2" s="603"/>
      <c r="E2" s="603"/>
    </row>
    <row r="3" spans="1:13" x14ac:dyDescent="0.25">
      <c r="A3" s="816" t="s">
        <v>530</v>
      </c>
      <c r="B3" s="816"/>
      <c r="C3" s="816"/>
      <c r="D3" s="816"/>
      <c r="E3" s="816"/>
      <c r="F3" s="816"/>
      <c r="G3" s="816"/>
      <c r="H3" s="816"/>
      <c r="I3" s="539"/>
      <c r="J3" s="539"/>
    </row>
    <row r="4" spans="1:13" ht="15.75" thickBot="1" x14ac:dyDescent="0.3">
      <c r="A4" s="539"/>
      <c r="B4" s="229" t="s">
        <v>383</v>
      </c>
      <c r="C4" s="539" t="s">
        <v>733</v>
      </c>
      <c r="D4" s="539"/>
      <c r="E4" s="539"/>
      <c r="F4" s="539"/>
      <c r="G4" s="539"/>
      <c r="H4" s="539"/>
      <c r="I4" s="539" t="s">
        <v>729</v>
      </c>
      <c r="J4" s="783" t="s">
        <v>729</v>
      </c>
    </row>
    <row r="5" spans="1:13" ht="15.75" thickBot="1" x14ac:dyDescent="0.3">
      <c r="A5" s="785" t="s">
        <v>0</v>
      </c>
      <c r="B5" s="785" t="s">
        <v>1</v>
      </c>
      <c r="C5" s="785" t="s">
        <v>2</v>
      </c>
      <c r="D5" s="789" t="s">
        <v>173</v>
      </c>
      <c r="E5" s="788"/>
      <c r="F5" s="788"/>
      <c r="G5" s="788"/>
      <c r="H5" s="788"/>
      <c r="I5" s="788"/>
      <c r="J5" s="790"/>
      <c r="K5" s="789" t="s">
        <v>174</v>
      </c>
      <c r="L5" s="788"/>
      <c r="M5" s="790"/>
    </row>
    <row r="6" spans="1:13" ht="15.75" thickBot="1" x14ac:dyDescent="0.3">
      <c r="A6" s="787"/>
      <c r="B6" s="787"/>
      <c r="C6" s="787"/>
      <c r="D6" s="797">
        <v>2013</v>
      </c>
      <c r="E6" s="797"/>
      <c r="F6" s="791" t="s">
        <v>687</v>
      </c>
      <c r="G6" s="801"/>
      <c r="H6" s="785" t="s">
        <v>400</v>
      </c>
      <c r="I6" s="817" t="s">
        <v>722</v>
      </c>
      <c r="J6" s="785" t="s">
        <v>723</v>
      </c>
      <c r="K6" s="813" t="s">
        <v>400</v>
      </c>
      <c r="L6" s="815" t="s">
        <v>722</v>
      </c>
      <c r="M6" s="785" t="s">
        <v>724</v>
      </c>
    </row>
    <row r="7" spans="1:13" ht="15.75" thickBot="1" x14ac:dyDescent="0.3">
      <c r="A7" s="786"/>
      <c r="B7" s="786"/>
      <c r="C7" s="786"/>
      <c r="D7" s="62" t="s">
        <v>6</v>
      </c>
      <c r="E7" s="4" t="s">
        <v>7</v>
      </c>
      <c r="F7" s="587" t="s">
        <v>8</v>
      </c>
      <c r="G7" s="638" t="s">
        <v>9</v>
      </c>
      <c r="H7" s="786"/>
      <c r="I7" s="812"/>
      <c r="J7" s="786"/>
      <c r="K7" s="814"/>
      <c r="L7" s="811"/>
      <c r="M7" s="786"/>
    </row>
    <row r="8" spans="1:13" ht="15.75" thickBot="1" x14ac:dyDescent="0.3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656">
        <v>6</v>
      </c>
      <c r="G8" s="71">
        <v>7</v>
      </c>
      <c r="H8" s="739">
        <v>8</v>
      </c>
      <c r="I8" s="314">
        <v>9</v>
      </c>
      <c r="J8" s="314">
        <v>10</v>
      </c>
      <c r="K8" s="689">
        <v>11</v>
      </c>
      <c r="L8" s="316">
        <v>12</v>
      </c>
      <c r="M8" s="316">
        <v>13</v>
      </c>
    </row>
    <row r="9" spans="1:13" ht="15.75" thickBot="1" x14ac:dyDescent="0.3">
      <c r="A9" s="317"/>
      <c r="B9" s="5"/>
      <c r="C9" s="5"/>
      <c r="D9" s="5"/>
      <c r="E9" s="5"/>
      <c r="F9" s="648"/>
      <c r="G9" s="319"/>
      <c r="H9" s="637"/>
      <c r="I9" s="733"/>
      <c r="J9" s="319"/>
      <c r="K9" s="690"/>
      <c r="L9" s="312"/>
      <c r="M9" s="199"/>
    </row>
    <row r="10" spans="1:13" ht="15.75" thickBot="1" x14ac:dyDescent="0.3">
      <c r="A10" s="6">
        <v>1</v>
      </c>
      <c r="B10" s="7" t="s">
        <v>10</v>
      </c>
      <c r="C10" s="7"/>
      <c r="D10" s="8" t="e">
        <f>D11+D15+D21+D22+D25+D26+D27</f>
        <v>#REF!</v>
      </c>
      <c r="E10" s="8" t="e">
        <f t="shared" ref="E10:M10" si="0">E11+E15+E21+E22+E25+E26+E27</f>
        <v>#REF!</v>
      </c>
      <c r="F10" s="648">
        <f t="shared" si="0"/>
        <v>32040.451384170399</v>
      </c>
      <c r="G10" s="571">
        <f t="shared" si="0"/>
        <v>32509.4809907536</v>
      </c>
      <c r="H10" s="691">
        <f t="shared" si="0"/>
        <v>48776.794272399995</v>
      </c>
      <c r="I10" s="691">
        <f t="shared" si="0"/>
        <v>47277.193194840002</v>
      </c>
      <c r="J10" s="691">
        <f t="shared" si="0"/>
        <v>49683.297376459996</v>
      </c>
      <c r="K10" s="691">
        <f t="shared" si="0"/>
        <v>0</v>
      </c>
      <c r="L10" s="573">
        <f t="shared" si="0"/>
        <v>0</v>
      </c>
      <c r="M10" s="572">
        <f t="shared" si="0"/>
        <v>0</v>
      </c>
    </row>
    <row r="11" spans="1:13" ht="39" thickBot="1" x14ac:dyDescent="0.3">
      <c r="A11" s="216" t="s">
        <v>11</v>
      </c>
      <c r="B11" s="217" t="s">
        <v>149</v>
      </c>
      <c r="C11" s="218" t="s">
        <v>12</v>
      </c>
      <c r="D11" s="219" t="e">
        <f t="shared" ref="D11:M11" si="1">D12+D13+D14</f>
        <v>#REF!</v>
      </c>
      <c r="E11" s="219" t="e">
        <f t="shared" si="1"/>
        <v>#REF!</v>
      </c>
      <c r="F11" s="775">
        <f t="shared" si="1"/>
        <v>44.19576</v>
      </c>
      <c r="G11" s="566">
        <f t="shared" si="1"/>
        <v>234.86654999999999</v>
      </c>
      <c r="H11" s="692">
        <f t="shared" si="1"/>
        <v>640.25527</v>
      </c>
      <c r="I11" s="692">
        <f t="shared" si="1"/>
        <v>665.87654999999995</v>
      </c>
      <c r="J11" s="692">
        <f t="shared" si="1"/>
        <v>692.78374399999996</v>
      </c>
      <c r="K11" s="692">
        <f t="shared" si="1"/>
        <v>0</v>
      </c>
      <c r="L11" s="410">
        <f t="shared" si="1"/>
        <v>0</v>
      </c>
      <c r="M11" s="207">
        <f t="shared" si="1"/>
        <v>0</v>
      </c>
    </row>
    <row r="12" spans="1:13" ht="15.75" thickTop="1" x14ac:dyDescent="0.25">
      <c r="A12" s="9" t="s">
        <v>13</v>
      </c>
      <c r="B12" s="10" t="s">
        <v>14</v>
      </c>
      <c r="C12" s="11" t="s">
        <v>12</v>
      </c>
      <c r="D12" s="3" t="e">
        <f>'расшифровки ВО'!#REF!</f>
        <v>#REF!</v>
      </c>
      <c r="E12" s="3" t="e">
        <f>'расшифровки ВО'!#REF!</f>
        <v>#REF!</v>
      </c>
      <c r="F12" s="588">
        <f>'расшифровки ВО'!D24</f>
        <v>0</v>
      </c>
      <c r="G12" s="64">
        <f>'расшифровки ВО'!E24</f>
        <v>0</v>
      </c>
      <c r="H12" s="693">
        <f>'расшифровки ВО'!F24</f>
        <v>396</v>
      </c>
      <c r="I12" s="693">
        <f>'расшифровки ВО'!G24</f>
        <v>411.84</v>
      </c>
      <c r="J12" s="693">
        <f>'расшифровки ВО'!H24</f>
        <v>428.40000000000003</v>
      </c>
      <c r="K12" s="693">
        <f>'расшифровки ВО'!I24</f>
        <v>0</v>
      </c>
      <c r="L12" s="417">
        <f>'расшифровки ВО'!J24</f>
        <v>0</v>
      </c>
      <c r="M12" s="201">
        <f>'расшифровки ВО'!K24</f>
        <v>0</v>
      </c>
    </row>
    <row r="13" spans="1:13" x14ac:dyDescent="0.25">
      <c r="A13" s="9" t="s">
        <v>15</v>
      </c>
      <c r="B13" s="12" t="s">
        <v>16</v>
      </c>
      <c r="C13" s="11" t="s">
        <v>12</v>
      </c>
      <c r="D13" s="2" t="e">
        <f>'расшифровки ВО'!#REF!</f>
        <v>#REF!</v>
      </c>
      <c r="E13" s="2" t="e">
        <f>'расшифровки ВО'!#REF!</f>
        <v>#REF!</v>
      </c>
      <c r="F13" s="96">
        <f>'расшифровки ВО'!D34</f>
        <v>0</v>
      </c>
      <c r="G13" s="65">
        <f>'расшифровки ВО'!E34</f>
        <v>188.86654999999999</v>
      </c>
      <c r="H13" s="694">
        <f>'расшифровки ВО'!F34</f>
        <v>196.41527000000002</v>
      </c>
      <c r="I13" s="694">
        <f>'расшифровки ВО'!G34</f>
        <v>204.28295000000003</v>
      </c>
      <c r="J13" s="694">
        <f>'расшифровки ВО'!H34</f>
        <v>212.64</v>
      </c>
      <c r="K13" s="694">
        <f>'расшифровки ВО'!I34</f>
        <v>0</v>
      </c>
      <c r="L13" s="418">
        <f>'расшифровки ВО'!J34</f>
        <v>0</v>
      </c>
      <c r="M13" s="346">
        <f>'расшифровки ВО'!K34</f>
        <v>0</v>
      </c>
    </row>
    <row r="14" spans="1:13" ht="26.25" thickBot="1" x14ac:dyDescent="0.3">
      <c r="A14" s="221" t="s">
        <v>17</v>
      </c>
      <c r="B14" s="222" t="s">
        <v>18</v>
      </c>
      <c r="C14" s="223" t="s">
        <v>12</v>
      </c>
      <c r="D14" s="224" t="e">
        <f>'расшифровки ВО'!#REF!</f>
        <v>#REF!</v>
      </c>
      <c r="E14" s="224" t="e">
        <f>'расшифровки ВО'!#REF!</f>
        <v>#REF!</v>
      </c>
      <c r="F14" s="660">
        <f>'расшифровки ВО'!D50</f>
        <v>44.19576</v>
      </c>
      <c r="G14" s="225">
        <f>'расшифровки ВО'!E51</f>
        <v>46</v>
      </c>
      <c r="H14" s="225">
        <f>'расшифровки ВО'!F51</f>
        <v>47.84</v>
      </c>
      <c r="I14" s="225">
        <f>'расшифровки ВО'!G51</f>
        <v>49.753600000000006</v>
      </c>
      <c r="J14" s="225">
        <f>'расшифровки ВО'!H51</f>
        <v>51.743744000000007</v>
      </c>
      <c r="K14" s="695">
        <f>'расшифровки ВО'!I50</f>
        <v>0</v>
      </c>
      <c r="L14" s="419">
        <f>'расшифровки ВО'!J50</f>
        <v>0</v>
      </c>
      <c r="M14" s="347">
        <f>'расшифровки ВО'!K50</f>
        <v>0</v>
      </c>
    </row>
    <row r="15" spans="1:13" ht="27" thickTop="1" thickBot="1" x14ac:dyDescent="0.3">
      <c r="A15" s="216" t="s">
        <v>19</v>
      </c>
      <c r="B15" s="217" t="s">
        <v>20</v>
      </c>
      <c r="C15" s="218" t="s">
        <v>12</v>
      </c>
      <c r="D15" s="219" t="e">
        <f>D16+D17+D18+D19+D20</f>
        <v>#REF!</v>
      </c>
      <c r="E15" s="219" t="e">
        <f t="shared" ref="E15:M15" si="2">E16+E17+E18+E19+E20</f>
        <v>#REF!</v>
      </c>
      <c r="F15" s="775">
        <f t="shared" si="2"/>
        <v>416.43069217039999</v>
      </c>
      <c r="G15" s="566">
        <f t="shared" si="2"/>
        <v>446.74488475359999</v>
      </c>
      <c r="H15" s="696">
        <f t="shared" si="2"/>
        <v>720.17959439999993</v>
      </c>
      <c r="I15" s="696">
        <f t="shared" si="2"/>
        <v>748.98583284000006</v>
      </c>
      <c r="J15" s="696">
        <f t="shared" si="2"/>
        <v>778.94424846000004</v>
      </c>
      <c r="K15" s="696">
        <f t="shared" si="2"/>
        <v>0</v>
      </c>
      <c r="L15" s="420">
        <f t="shared" si="2"/>
        <v>0</v>
      </c>
      <c r="M15" s="220">
        <f t="shared" si="2"/>
        <v>0</v>
      </c>
    </row>
    <row r="16" spans="1:13" ht="15.75" thickTop="1" x14ac:dyDescent="0.25">
      <c r="A16" s="9" t="s">
        <v>21</v>
      </c>
      <c r="B16" s="10" t="s">
        <v>22</v>
      </c>
      <c r="C16" s="11" t="s">
        <v>12</v>
      </c>
      <c r="D16" s="3" t="e">
        <f>'расшифровки ВО'!#REF!</f>
        <v>#REF!</v>
      </c>
      <c r="E16" s="3" t="e">
        <f>'расшифровки ВО'!#REF!</f>
        <v>#REF!</v>
      </c>
      <c r="F16" s="588">
        <f>'расшифровки ВО'!D110</f>
        <v>416.43069217039999</v>
      </c>
      <c r="G16" s="64">
        <f>'расшифровки ВО'!E110</f>
        <v>446.74488475359999</v>
      </c>
      <c r="H16" s="693">
        <f>'расшифровки ВО'!F110</f>
        <v>720.17959439999993</v>
      </c>
      <c r="I16" s="693">
        <f>'расшифровки ВО'!G110</f>
        <v>748.98583284000006</v>
      </c>
      <c r="J16" s="693">
        <f>'расшифровки ВО'!H110</f>
        <v>778.94424846000004</v>
      </c>
      <c r="K16" s="693">
        <f>'расшифровки ВО'!I110</f>
        <v>0</v>
      </c>
      <c r="L16" s="417">
        <f>'расшифровки ВО'!J110</f>
        <v>0</v>
      </c>
      <c r="M16" s="201">
        <f>'расшифровки ВО'!K110</f>
        <v>0</v>
      </c>
    </row>
    <row r="17" spans="1:13" x14ac:dyDescent="0.25">
      <c r="A17" s="9" t="s">
        <v>25</v>
      </c>
      <c r="B17" s="12" t="s">
        <v>23</v>
      </c>
      <c r="C17" s="11" t="s">
        <v>12</v>
      </c>
      <c r="D17" s="2" t="e">
        <f>'расшифровки ВО'!#REF!</f>
        <v>#REF!</v>
      </c>
      <c r="E17" s="2" t="e">
        <f>'расшифровки ВО'!#REF!</f>
        <v>#REF!</v>
      </c>
      <c r="F17" s="96">
        <f>'расшифровки ВО'!D132</f>
        <v>0</v>
      </c>
      <c r="G17" s="65">
        <f>'расшифровки ВО'!E132</f>
        <v>0</v>
      </c>
      <c r="H17" s="694">
        <f>'расшифровки ВО'!F132</f>
        <v>0</v>
      </c>
      <c r="I17" s="694">
        <f>'расшифровки ВО'!G132</f>
        <v>0</v>
      </c>
      <c r="J17" s="694">
        <f>'расшифровки ВО'!H132</f>
        <v>0</v>
      </c>
      <c r="K17" s="694">
        <f>'расшифровки ВО'!I132</f>
        <v>0</v>
      </c>
      <c r="L17" s="418">
        <f>'расшифровки ВО'!J132</f>
        <v>0</v>
      </c>
      <c r="M17" s="346">
        <f>'расшифровки ВО'!K132</f>
        <v>0</v>
      </c>
    </row>
    <row r="18" spans="1:13" x14ac:dyDescent="0.25">
      <c r="A18" s="9" t="s">
        <v>24</v>
      </c>
      <c r="B18" s="12" t="s">
        <v>26</v>
      </c>
      <c r="C18" s="11" t="s">
        <v>12</v>
      </c>
      <c r="D18" s="2" t="e">
        <f>'расшифровки ВО'!#REF!</f>
        <v>#REF!</v>
      </c>
      <c r="E18" s="2" t="e">
        <f>'расшифровки ВО'!#REF!</f>
        <v>#REF!</v>
      </c>
      <c r="F18" s="96">
        <f>'расшифровки ВО'!D150</f>
        <v>0</v>
      </c>
      <c r="G18" s="65">
        <f>'расшифровки ВО'!E150</f>
        <v>0</v>
      </c>
      <c r="H18" s="65">
        <f>'расшифровки ВО'!F150</f>
        <v>0</v>
      </c>
      <c r="I18" s="65">
        <f>'расшифровки ВО'!G150</f>
        <v>0</v>
      </c>
      <c r="J18" s="65">
        <f>'расшифровки ВО'!H150</f>
        <v>0</v>
      </c>
      <c r="K18" s="65">
        <f>'расшифровки ВО'!I150</f>
        <v>0</v>
      </c>
      <c r="L18" s="418">
        <f>'расшифровки ВО'!J150</f>
        <v>0</v>
      </c>
      <c r="M18" s="346">
        <f>'расшифровки ВО'!K150</f>
        <v>0</v>
      </c>
    </row>
    <row r="19" spans="1:13" x14ac:dyDescent="0.25">
      <c r="A19" s="9" t="s">
        <v>27</v>
      </c>
      <c r="B19" s="12" t="s">
        <v>29</v>
      </c>
      <c r="C19" s="11" t="s">
        <v>12</v>
      </c>
      <c r="D19" s="2" t="e">
        <f>'расшифровки ВО'!#REF!</f>
        <v>#REF!</v>
      </c>
      <c r="E19" s="2" t="e">
        <f>'расшифровки ВО'!#REF!</f>
        <v>#REF!</v>
      </c>
      <c r="F19" s="96">
        <f>'расшифровки ВО'!D174</f>
        <v>0</v>
      </c>
      <c r="G19" s="65">
        <f>'расшифровки ВО'!E174</f>
        <v>0</v>
      </c>
      <c r="H19" s="65">
        <f>'расшифровки ВО'!F174</f>
        <v>0</v>
      </c>
      <c r="I19" s="65">
        <f>'расшифровки ВО'!G174</f>
        <v>0</v>
      </c>
      <c r="J19" s="65">
        <f>'расшифровки ВО'!H174</f>
        <v>0</v>
      </c>
      <c r="K19" s="694">
        <f>'расшифровки ВО'!I174</f>
        <v>0</v>
      </c>
      <c r="L19" s="418">
        <f>'расшифровки ВО'!J174</f>
        <v>0</v>
      </c>
      <c r="M19" s="346">
        <f>'расшифровки ВО'!K174</f>
        <v>0</v>
      </c>
    </row>
    <row r="20" spans="1:13" ht="15.75" thickBot="1" x14ac:dyDescent="0.3">
      <c r="A20" s="221" t="s">
        <v>28</v>
      </c>
      <c r="B20" s="222" t="s">
        <v>30</v>
      </c>
      <c r="C20" s="223" t="s">
        <v>12</v>
      </c>
      <c r="D20" s="224" t="e">
        <f>'расшифровки ВО'!#REF!</f>
        <v>#REF!</v>
      </c>
      <c r="E20" s="224" t="e">
        <f>'расшифровки ВО'!#REF!</f>
        <v>#REF!</v>
      </c>
      <c r="F20" s="657">
        <f>'расшифровки ВО'!D192</f>
        <v>0</v>
      </c>
      <c r="G20" s="225">
        <f>'расшифровки ВО'!E192</f>
        <v>0</v>
      </c>
      <c r="H20" s="225">
        <f>'расшифровки ВО'!F192</f>
        <v>0</v>
      </c>
      <c r="I20" s="225">
        <f>'расшифровки ВО'!G192</f>
        <v>0</v>
      </c>
      <c r="J20" s="225">
        <f>'расшифровки ВО'!H192</f>
        <v>0</v>
      </c>
      <c r="K20" s="695">
        <f>'расшифровки ВО'!I192</f>
        <v>0</v>
      </c>
      <c r="L20" s="419">
        <f>'расшифровки ВО'!J192</f>
        <v>0</v>
      </c>
      <c r="M20" s="347">
        <f>'расшифровки ВО'!K192</f>
        <v>0</v>
      </c>
    </row>
    <row r="21" spans="1:13" ht="103.5" thickTop="1" thickBot="1" x14ac:dyDescent="0.3">
      <c r="A21" s="216" t="s">
        <v>31</v>
      </c>
      <c r="B21" s="217" t="s">
        <v>32</v>
      </c>
      <c r="C21" s="218" t="s">
        <v>33</v>
      </c>
      <c r="D21" s="219" t="e">
        <f>'расшифровки ВО'!#REF!</f>
        <v>#REF!</v>
      </c>
      <c r="E21" s="219" t="e">
        <f>'расшифровки ВО'!#REF!</f>
        <v>#REF!</v>
      </c>
      <c r="F21" s="774">
        <f>'расшифровки ВО'!D214</f>
        <v>29768.522000000001</v>
      </c>
      <c r="G21" s="566">
        <f>'расшифровки ВО'!E214</f>
        <v>29768.52</v>
      </c>
      <c r="H21" s="566">
        <f>'расшифровки ВО'!F214</f>
        <v>44560.707399999999</v>
      </c>
      <c r="I21" s="566">
        <f>'расшифровки ВО'!G214</f>
        <v>42892.092100000002</v>
      </c>
      <c r="J21" s="566">
        <f>'расшифровки ВО'!H214</f>
        <v>45122.237999999998</v>
      </c>
      <c r="K21" s="566">
        <f>'расшифровки ВО'!I214</f>
        <v>0</v>
      </c>
      <c r="L21" s="420">
        <f>'расшифровки ВО'!J214</f>
        <v>0</v>
      </c>
      <c r="M21" s="220">
        <f>'расшифровки ВО'!K214</f>
        <v>0</v>
      </c>
    </row>
    <row r="22" spans="1:13" ht="65.25" thickTop="1" thickBot="1" x14ac:dyDescent="0.3">
      <c r="A22" s="208" t="s">
        <v>34</v>
      </c>
      <c r="B22" s="209" t="s">
        <v>35</v>
      </c>
      <c r="C22" s="210" t="s">
        <v>12</v>
      </c>
      <c r="D22" s="211" t="e">
        <f>D23+D24</f>
        <v>#REF!</v>
      </c>
      <c r="E22" s="211" t="e">
        <f t="shared" ref="E22:M22" si="3">E23+E24</f>
        <v>#REF!</v>
      </c>
      <c r="F22" s="776">
        <f t="shared" si="3"/>
        <v>1736.3029319999996</v>
      </c>
      <c r="G22" s="212">
        <f t="shared" si="3"/>
        <v>1984.3495559999997</v>
      </c>
      <c r="H22" s="212">
        <f t="shared" si="3"/>
        <v>2751.652008</v>
      </c>
      <c r="I22" s="212">
        <f t="shared" si="3"/>
        <v>2861.7387120000003</v>
      </c>
      <c r="J22" s="212">
        <f t="shared" si="3"/>
        <v>2976.2313839999997</v>
      </c>
      <c r="K22" s="212">
        <f t="shared" si="3"/>
        <v>0</v>
      </c>
      <c r="L22" s="411">
        <f t="shared" si="3"/>
        <v>0</v>
      </c>
      <c r="M22" s="213">
        <f t="shared" si="3"/>
        <v>0</v>
      </c>
    </row>
    <row r="23" spans="1:13" ht="26.25" thickTop="1" x14ac:dyDescent="0.25">
      <c r="A23" s="9" t="s">
        <v>36</v>
      </c>
      <c r="B23" s="10" t="s">
        <v>37</v>
      </c>
      <c r="C23" s="11" t="s">
        <v>12</v>
      </c>
      <c r="D23" s="433" t="e">
        <f>'Зар.плата осн.персонала'!#REF!</f>
        <v>#REF!</v>
      </c>
      <c r="E23" s="433" t="e">
        <f>'Зар.плата осн.персонала'!#REF!</f>
        <v>#REF!</v>
      </c>
      <c r="F23" s="659">
        <f>'Зар.плата осн.персонала'!D135</f>
        <v>1333.5659999999998</v>
      </c>
      <c r="G23" s="434">
        <f>'Зар.плата осн.персонала'!E135</f>
        <v>1524.0779999999997</v>
      </c>
      <c r="H23" s="434">
        <f>'Зар.плата осн.персонала'!F135</f>
        <v>2113.404</v>
      </c>
      <c r="I23" s="434">
        <f>'Зар.плата осн.персонала'!G135</f>
        <v>2197.9560000000001</v>
      </c>
      <c r="J23" s="434">
        <f>'Зар.плата осн.персонала'!H135</f>
        <v>2285.8919999999998</v>
      </c>
      <c r="K23" s="698">
        <f>'Зар.плата осн.персонала'!I135</f>
        <v>0</v>
      </c>
      <c r="L23" s="436">
        <f>'Зар.плата осн.персонала'!J135</f>
        <v>0</v>
      </c>
      <c r="M23" s="435">
        <f>'Зар.плата осн.персонала'!K135</f>
        <v>0</v>
      </c>
    </row>
    <row r="24" spans="1:13" ht="39" thickBot="1" x14ac:dyDescent="0.3">
      <c r="A24" s="221" t="s">
        <v>38</v>
      </c>
      <c r="B24" s="222" t="s">
        <v>39</v>
      </c>
      <c r="C24" s="223" t="s">
        <v>12</v>
      </c>
      <c r="D24" s="412" t="e">
        <f>'Зар.плата осн.персонала'!#REF!</f>
        <v>#REF!</v>
      </c>
      <c r="E24" s="412" t="e">
        <f>'Зар.плата осн.персонала'!#REF!</f>
        <v>#REF!</v>
      </c>
      <c r="F24" s="660">
        <f>'Зар.плата осн.персонала'!D137</f>
        <v>402.73693199999991</v>
      </c>
      <c r="G24" s="413">
        <f>'Зар.плата осн.персонала'!E137</f>
        <v>460.27155599999992</v>
      </c>
      <c r="H24" s="413">
        <f>'Зар.плата осн.персонала'!F137</f>
        <v>638.24800800000003</v>
      </c>
      <c r="I24" s="413">
        <f>'Зар.плата осн.персонала'!G137</f>
        <v>663.78271200000006</v>
      </c>
      <c r="J24" s="413">
        <f>'Зар.плата осн.персонала'!H137</f>
        <v>690.33938399999988</v>
      </c>
      <c r="K24" s="699">
        <f>'Зар.плата осн.персонала'!I137</f>
        <v>0</v>
      </c>
      <c r="L24" s="422">
        <f>'Зар.плата осн.персонала'!J137</f>
        <v>0</v>
      </c>
      <c r="M24" s="421">
        <f>'Зар.плата осн.персонала'!K137</f>
        <v>0</v>
      </c>
    </row>
    <row r="25" spans="1:13" ht="27" thickTop="1" thickBot="1" x14ac:dyDescent="0.3">
      <c r="A25" s="216" t="s">
        <v>41</v>
      </c>
      <c r="B25" s="217" t="s">
        <v>40</v>
      </c>
      <c r="C25" s="218" t="s">
        <v>12</v>
      </c>
      <c r="D25" s="219" t="e">
        <f>'расшифровки ВО'!#REF!</f>
        <v>#REF!</v>
      </c>
      <c r="E25" s="219" t="e">
        <f>'расшифровки ВО'!#REF!</f>
        <v>#REF!</v>
      </c>
      <c r="F25" s="566">
        <f>'расшифровки ВО'!D227</f>
        <v>0</v>
      </c>
      <c r="G25" s="566">
        <f>'расшифровки ВО'!E227</f>
        <v>0</v>
      </c>
      <c r="H25" s="566">
        <f>'расшифровки ВО'!F227</f>
        <v>0</v>
      </c>
      <c r="I25" s="566">
        <f>'расшифровки ВО'!G227</f>
        <v>0</v>
      </c>
      <c r="J25" s="566">
        <f>'расшифровки ВО'!H227</f>
        <v>0</v>
      </c>
      <c r="K25" s="697">
        <f>'расшифровки ВО'!I227</f>
        <v>0</v>
      </c>
      <c r="L25" s="420">
        <f>'расшифровки ВО'!J227</f>
        <v>0</v>
      </c>
      <c r="M25" s="213">
        <f>'расшифровки ВО'!K227</f>
        <v>0</v>
      </c>
    </row>
    <row r="26" spans="1:13" ht="16.5" thickTop="1" thickBot="1" x14ac:dyDescent="0.3">
      <c r="A26" s="214" t="s">
        <v>42</v>
      </c>
      <c r="B26" s="209" t="s">
        <v>399</v>
      </c>
      <c r="C26" s="210" t="s">
        <v>12</v>
      </c>
      <c r="D26" s="215" t="e">
        <f>'Цеховые расходы'!#REF!</f>
        <v>#REF!</v>
      </c>
      <c r="E26" s="215" t="e">
        <f>'Цеховые расходы'!#REF!</f>
        <v>#REF!</v>
      </c>
      <c r="F26" s="661">
        <f>'Цеховые расходы'!D33</f>
        <v>75</v>
      </c>
      <c r="G26" s="604">
        <f>'Цеховые расходы'!E33</f>
        <v>75</v>
      </c>
      <c r="H26" s="604">
        <f>'Цеховые расходы'!F33</f>
        <v>104</v>
      </c>
      <c r="I26" s="604">
        <f>'Цеховые расходы'!G33</f>
        <v>108.5</v>
      </c>
      <c r="J26" s="604">
        <f>'Цеховые расходы'!H33</f>
        <v>113.1</v>
      </c>
      <c r="K26" s="700">
        <f>'Цеховые расходы'!I33</f>
        <v>0</v>
      </c>
      <c r="L26" s="605">
        <f>'Цеховые расходы'!J33</f>
        <v>0</v>
      </c>
      <c r="M26" s="606">
        <f>'Цеховые расходы'!K33</f>
        <v>0</v>
      </c>
    </row>
    <row r="27" spans="1:13" ht="27" thickTop="1" thickBot="1" x14ac:dyDescent="0.3">
      <c r="A27" s="214" t="s">
        <v>43</v>
      </c>
      <c r="B27" s="209" t="s">
        <v>44</v>
      </c>
      <c r="C27" s="210" t="s">
        <v>12</v>
      </c>
      <c r="D27" s="211" t="e">
        <f>D28+D29+D30+D31</f>
        <v>#REF!</v>
      </c>
      <c r="E27" s="211" t="e">
        <f t="shared" ref="E27:M27" si="4">E28+E29+E30+E31</f>
        <v>#REF!</v>
      </c>
      <c r="F27" s="658">
        <f t="shared" si="4"/>
        <v>0</v>
      </c>
      <c r="G27" s="212">
        <f t="shared" si="4"/>
        <v>0</v>
      </c>
      <c r="H27" s="212">
        <f t="shared" si="4"/>
        <v>0</v>
      </c>
      <c r="I27" s="212">
        <f t="shared" si="4"/>
        <v>0</v>
      </c>
      <c r="J27" s="212">
        <f t="shared" si="4"/>
        <v>0</v>
      </c>
      <c r="K27" s="696">
        <f t="shared" si="4"/>
        <v>0</v>
      </c>
      <c r="L27" s="411">
        <f t="shared" si="4"/>
        <v>0</v>
      </c>
      <c r="M27" s="220">
        <f t="shared" si="4"/>
        <v>0</v>
      </c>
    </row>
    <row r="28" spans="1:13" ht="26.25" thickTop="1" x14ac:dyDescent="0.25">
      <c r="A28" s="9" t="s">
        <v>45</v>
      </c>
      <c r="B28" s="10" t="s">
        <v>46</v>
      </c>
      <c r="C28" s="11" t="s">
        <v>12</v>
      </c>
      <c r="D28" s="3" t="e">
        <f>'расшифровки ВО'!#REF!</f>
        <v>#REF!</v>
      </c>
      <c r="E28" s="3" t="e">
        <f>'расшифровки ВО'!#REF!</f>
        <v>#REF!</v>
      </c>
      <c r="F28" s="588">
        <f>'расшифровки ВО'!D236</f>
        <v>0</v>
      </c>
      <c r="G28" s="64">
        <f>'расшифровки ВО'!E236</f>
        <v>0</v>
      </c>
      <c r="H28" s="64">
        <f>'расшифровки ВО'!F236</f>
        <v>0</v>
      </c>
      <c r="I28" s="64">
        <f>'расшифровки ВО'!G236</f>
        <v>0</v>
      </c>
      <c r="J28" s="64">
        <f>'расшифровки ВО'!H236</f>
        <v>0</v>
      </c>
      <c r="K28" s="693">
        <f>'расшифровки ВО'!I236</f>
        <v>0</v>
      </c>
      <c r="L28" s="417">
        <f>'расшифровки ВО'!J236</f>
        <v>0</v>
      </c>
      <c r="M28" s="201">
        <f>'расшифровки ВО'!K236</f>
        <v>0</v>
      </c>
    </row>
    <row r="29" spans="1:13" ht="25.5" x14ac:dyDescent="0.25">
      <c r="A29" s="14" t="s">
        <v>47</v>
      </c>
      <c r="B29" s="12" t="s">
        <v>48</v>
      </c>
      <c r="C29" s="13" t="s">
        <v>12</v>
      </c>
      <c r="D29" s="2" t="e">
        <f>'расшифровки ВО'!#REF!</f>
        <v>#REF!</v>
      </c>
      <c r="E29" s="2" t="e">
        <f>'расшифровки ВО'!#REF!</f>
        <v>#REF!</v>
      </c>
      <c r="F29" s="96">
        <f>'расшифровки ВО'!D237</f>
        <v>0</v>
      </c>
      <c r="G29" s="65">
        <f>'расшифровки ВО'!E237</f>
        <v>0</v>
      </c>
      <c r="H29" s="65">
        <f>'расшифровки ВО'!F237</f>
        <v>0</v>
      </c>
      <c r="I29" s="65">
        <f>'расшифровки ВО'!G237</f>
        <v>0</v>
      </c>
      <c r="J29" s="65">
        <f>'расшифровки ВО'!H237</f>
        <v>0</v>
      </c>
      <c r="K29" s="694">
        <f>'расшифровки ВО'!I237</f>
        <v>0</v>
      </c>
      <c r="L29" s="418">
        <f>'расшифровки ВО'!J237</f>
        <v>0</v>
      </c>
      <c r="M29" s="346">
        <f>'расшифровки ВО'!K237</f>
        <v>0</v>
      </c>
    </row>
    <row r="30" spans="1:13" ht="25.5" x14ac:dyDescent="0.25">
      <c r="A30" s="14" t="s">
        <v>49</v>
      </c>
      <c r="B30" s="12" t="s">
        <v>50</v>
      </c>
      <c r="C30" s="13" t="s">
        <v>12</v>
      </c>
      <c r="D30" s="2" t="e">
        <f>'расшифровки ВО'!#REF!</f>
        <v>#REF!</v>
      </c>
      <c r="E30" s="2" t="e">
        <f>'расшифровки ВО'!#REF!</f>
        <v>#REF!</v>
      </c>
      <c r="F30" s="96">
        <f>'расшифровки ВО'!D241</f>
        <v>0</v>
      </c>
      <c r="G30" s="65">
        <f>'расшифровки ВО'!E241</f>
        <v>0</v>
      </c>
      <c r="H30" s="65">
        <f>'расшифровки ВО'!F241</f>
        <v>0</v>
      </c>
      <c r="I30" s="65">
        <f>'расшифровки ВО'!G241</f>
        <v>0</v>
      </c>
      <c r="J30" s="65">
        <f>'расшифровки ВО'!H241</f>
        <v>0</v>
      </c>
      <c r="K30" s="65">
        <f>'расшифровки ВО'!I241</f>
        <v>0</v>
      </c>
      <c r="L30" s="418">
        <f>'расшифровки ВО'!J241</f>
        <v>0</v>
      </c>
      <c r="M30" s="346">
        <f>'расшифровки ВО'!K241</f>
        <v>0</v>
      </c>
    </row>
    <row r="31" spans="1:13" ht="26.25" thickBot="1" x14ac:dyDescent="0.3">
      <c r="A31" s="16" t="s">
        <v>51</v>
      </c>
      <c r="B31" s="17" t="s">
        <v>52</v>
      </c>
      <c r="C31" s="18" t="s">
        <v>12</v>
      </c>
      <c r="D31" s="19" t="e">
        <f>'расшифровки ВО'!#REF!</f>
        <v>#REF!</v>
      </c>
      <c r="E31" s="19" t="e">
        <f>'расшифровки ВО'!#REF!</f>
        <v>#REF!</v>
      </c>
      <c r="F31" s="662">
        <f>'расшифровки ВО'!D242</f>
        <v>0</v>
      </c>
      <c r="G31" s="567">
        <f>'расшифровки ВО'!E242</f>
        <v>0</v>
      </c>
      <c r="H31" s="567">
        <f>'расшифровки ВО'!F242</f>
        <v>0</v>
      </c>
      <c r="I31" s="567">
        <f>'расшифровки ВО'!G242</f>
        <v>0</v>
      </c>
      <c r="J31" s="567">
        <f>'расшифровки ВО'!H242</f>
        <v>0</v>
      </c>
      <c r="K31" s="701">
        <f>'расшифровки ВО'!I242</f>
        <v>0</v>
      </c>
      <c r="L31" s="569">
        <f>'расшифровки ВО'!J242</f>
        <v>0</v>
      </c>
      <c r="M31" s="570">
        <f>'расшифровки ВО'!K242</f>
        <v>0</v>
      </c>
    </row>
    <row r="32" spans="1:13" ht="15.75" thickBot="1" x14ac:dyDescent="0.3">
      <c r="A32" s="20" t="s">
        <v>53</v>
      </c>
      <c r="B32" s="7" t="s">
        <v>54</v>
      </c>
      <c r="C32" s="21" t="s">
        <v>12</v>
      </c>
      <c r="D32" s="22" t="e">
        <f>D33+D34+D35</f>
        <v>#REF!</v>
      </c>
      <c r="E32" s="22" t="e">
        <f t="shared" ref="E32:M32" si="5">E33+E34+E35</f>
        <v>#REF!</v>
      </c>
      <c r="F32" s="777">
        <f t="shared" si="5"/>
        <v>927.6789060000001</v>
      </c>
      <c r="G32" s="727">
        <f t="shared" si="5"/>
        <v>1567.6223219999999</v>
      </c>
      <c r="H32" s="727">
        <f t="shared" si="5"/>
        <v>2757.6383680000004</v>
      </c>
      <c r="I32" s="727">
        <f t="shared" si="5"/>
        <v>4549.1693640000003</v>
      </c>
      <c r="J32" s="727">
        <f t="shared" si="5"/>
        <v>2851.2245119999998</v>
      </c>
      <c r="K32" s="702">
        <f t="shared" si="5"/>
        <v>0</v>
      </c>
      <c r="L32" s="409">
        <f t="shared" si="5"/>
        <v>0</v>
      </c>
      <c r="M32" s="69">
        <f t="shared" si="5"/>
        <v>0</v>
      </c>
    </row>
    <row r="33" spans="1:13" ht="51.75" thickBot="1" x14ac:dyDescent="0.3">
      <c r="A33" s="202" t="s">
        <v>55</v>
      </c>
      <c r="B33" s="203" t="s">
        <v>531</v>
      </c>
      <c r="C33" s="204" t="s">
        <v>12</v>
      </c>
      <c r="D33" s="205" t="e">
        <f>'расшифровки ВО'!#REF!</f>
        <v>#REF!</v>
      </c>
      <c r="E33" s="205" t="e">
        <f>'расшифровки ВО'!#REF!</f>
        <v>#REF!</v>
      </c>
      <c r="F33" s="663">
        <f>'расшифровки ВО'!D259</f>
        <v>0</v>
      </c>
      <c r="G33" s="206">
        <f>'расшифровки ВО'!E259</f>
        <v>0</v>
      </c>
      <c r="H33" s="206">
        <f>'расшифровки ВО'!F259</f>
        <v>583.84</v>
      </c>
      <c r="I33" s="206">
        <f>'расшифровки ВО'!G259</f>
        <v>2288.4</v>
      </c>
      <c r="J33" s="206">
        <f>'расшифровки ВО'!H259</f>
        <v>500</v>
      </c>
      <c r="K33" s="692">
        <f>'расшифровки ВО'!I259</f>
        <v>0</v>
      </c>
      <c r="L33" s="410">
        <f>'расшифровки ВО'!J259</f>
        <v>0</v>
      </c>
      <c r="M33" s="207">
        <f>'расшифровки ВО'!K259</f>
        <v>0</v>
      </c>
    </row>
    <row r="34" spans="1:13" ht="52.5" thickTop="1" thickBot="1" x14ac:dyDescent="0.3">
      <c r="A34" s="214" t="s">
        <v>57</v>
      </c>
      <c r="B34" s="209" t="s">
        <v>532</v>
      </c>
      <c r="C34" s="210" t="s">
        <v>12</v>
      </c>
      <c r="D34" s="211" t="e">
        <f>'расшифровки ВО'!#REF!</f>
        <v>#REF!</v>
      </c>
      <c r="E34" s="211" t="e">
        <f>'расшифровки ВО'!#REF!</f>
        <v>#REF!</v>
      </c>
      <c r="F34" s="658">
        <f>'расшифровки ВО'!D267</f>
        <v>0</v>
      </c>
      <c r="G34" s="212">
        <f>'расшифровки ВО'!E267</f>
        <v>0</v>
      </c>
      <c r="H34" s="212">
        <f>'расшифровки ВО'!F267</f>
        <v>0</v>
      </c>
      <c r="I34" s="212">
        <f>'расшифровки ВО'!G267</f>
        <v>0</v>
      </c>
      <c r="J34" s="212">
        <f>'расшифровки ВО'!H267</f>
        <v>0</v>
      </c>
      <c r="K34" s="697">
        <f>'расшифровки ВО'!I267</f>
        <v>0</v>
      </c>
      <c r="L34" s="411">
        <f>'расшифровки ВО'!J267</f>
        <v>0</v>
      </c>
      <c r="M34" s="213">
        <f>'расшифровки ВО'!K267</f>
        <v>0</v>
      </c>
    </row>
    <row r="35" spans="1:13" ht="52.5" thickTop="1" thickBot="1" x14ac:dyDescent="0.3">
      <c r="A35" s="214" t="s">
        <v>59</v>
      </c>
      <c r="B35" s="209" t="s">
        <v>60</v>
      </c>
      <c r="C35" s="210" t="s">
        <v>12</v>
      </c>
      <c r="D35" s="211" t="e">
        <f>D36+D37</f>
        <v>#REF!</v>
      </c>
      <c r="E35" s="211" t="e">
        <f t="shared" ref="E35:M35" si="6">E36+E37</f>
        <v>#REF!</v>
      </c>
      <c r="F35" s="776">
        <f t="shared" si="6"/>
        <v>927.6789060000001</v>
      </c>
      <c r="G35" s="212">
        <f t="shared" si="6"/>
        <v>1567.6223219999999</v>
      </c>
      <c r="H35" s="212">
        <f t="shared" si="6"/>
        <v>2173.7983680000002</v>
      </c>
      <c r="I35" s="212">
        <f t="shared" si="6"/>
        <v>2260.7693640000002</v>
      </c>
      <c r="J35" s="212">
        <f t="shared" si="6"/>
        <v>2351.2245119999998</v>
      </c>
      <c r="K35" s="697">
        <f t="shared" si="6"/>
        <v>0</v>
      </c>
      <c r="L35" s="411">
        <f t="shared" si="6"/>
        <v>0</v>
      </c>
      <c r="M35" s="213">
        <f t="shared" si="6"/>
        <v>0</v>
      </c>
    </row>
    <row r="36" spans="1:13" ht="26.25" thickTop="1" x14ac:dyDescent="0.25">
      <c r="A36" s="9" t="s">
        <v>61</v>
      </c>
      <c r="B36" s="10" t="s">
        <v>62</v>
      </c>
      <c r="C36" s="11" t="s">
        <v>12</v>
      </c>
      <c r="D36" s="437" t="e">
        <f>'расшифровки ВО'!#REF!</f>
        <v>#REF!</v>
      </c>
      <c r="E36" s="437" t="e">
        <f>'расшифровки ВО'!#REF!</f>
        <v>#REF!</v>
      </c>
      <c r="F36" s="664">
        <f>'расшифровки ВО'!D275</f>
        <v>712.50300000000004</v>
      </c>
      <c r="G36" s="439">
        <f>'расшифровки ВО'!E275</f>
        <v>1204.011</v>
      </c>
      <c r="H36" s="439">
        <f>'расшифровки ВО'!F275</f>
        <v>1669.5840000000001</v>
      </c>
      <c r="I36" s="439">
        <f>'расшифровки ВО'!G275</f>
        <v>1736.3820000000001</v>
      </c>
      <c r="J36" s="439">
        <f>'расшифровки ВО'!H275</f>
        <v>1805.856</v>
      </c>
      <c r="K36" s="703">
        <f>'расшифровки ВО'!I275</f>
        <v>0</v>
      </c>
      <c r="L36" s="442">
        <f>'расшифровки ВО'!J275</f>
        <v>0</v>
      </c>
      <c r="M36" s="441">
        <f>'расшифровки ВО'!K275</f>
        <v>0</v>
      </c>
    </row>
    <row r="37" spans="1:13" ht="39" thickBot="1" x14ac:dyDescent="0.3">
      <c r="A37" s="16" t="s">
        <v>63</v>
      </c>
      <c r="B37" s="17" t="s">
        <v>64</v>
      </c>
      <c r="C37" s="18" t="s">
        <v>12</v>
      </c>
      <c r="D37" s="438" t="e">
        <f>'расшифровки ВО'!#REF!</f>
        <v>#REF!</v>
      </c>
      <c r="E37" s="438" t="e">
        <f>'расшифровки ВО'!#REF!</f>
        <v>#REF!</v>
      </c>
      <c r="F37" s="665">
        <f>'расшифровки ВО'!D276</f>
        <v>215.175906</v>
      </c>
      <c r="G37" s="440">
        <f>'расшифровки ВО'!E276</f>
        <v>363.61132199999997</v>
      </c>
      <c r="H37" s="440">
        <f>'расшифровки ВО'!F276</f>
        <v>504.21436799999998</v>
      </c>
      <c r="I37" s="440">
        <f>'расшифровки ВО'!G276</f>
        <v>524.38736400000005</v>
      </c>
      <c r="J37" s="440">
        <f>'расшифровки ВО'!H276</f>
        <v>545.36851200000001</v>
      </c>
      <c r="K37" s="440">
        <f>'расшифровки ВО'!I276</f>
        <v>0</v>
      </c>
      <c r="L37" s="443">
        <f>'расшифровки ВО'!J276</f>
        <v>0</v>
      </c>
      <c r="M37" s="568">
        <f>'расшифровки ВО'!K276</f>
        <v>0</v>
      </c>
    </row>
    <row r="38" spans="1:13" ht="15.75" thickBot="1" x14ac:dyDescent="0.3">
      <c r="A38" s="23" t="s">
        <v>65</v>
      </c>
      <c r="B38" s="7" t="s">
        <v>66</v>
      </c>
      <c r="C38" s="7" t="s">
        <v>12</v>
      </c>
      <c r="D38" s="462">
        <f>D39+D47+D50+D51+D52+D53+D54</f>
        <v>0</v>
      </c>
      <c r="E38" s="462">
        <f t="shared" ref="E38:M38" si="7">E39+E47+E50+E51+E52+E53+E54</f>
        <v>0</v>
      </c>
      <c r="F38" s="666">
        <f t="shared" si="7"/>
        <v>1892.4558869999996</v>
      </c>
      <c r="G38" s="607">
        <f t="shared" si="7"/>
        <v>2281.4455280000002</v>
      </c>
      <c r="H38" s="607">
        <f t="shared" si="7"/>
        <v>2468.5627359999999</v>
      </c>
      <c r="I38" s="607">
        <f t="shared" si="7"/>
        <v>2579.5010000000002</v>
      </c>
      <c r="J38" s="607">
        <f t="shared" si="7"/>
        <v>2860.2574720000002</v>
      </c>
      <c r="K38" s="704">
        <f t="shared" si="7"/>
        <v>0</v>
      </c>
      <c r="L38" s="609">
        <f t="shared" si="7"/>
        <v>0</v>
      </c>
      <c r="M38" s="608">
        <f t="shared" si="7"/>
        <v>0</v>
      </c>
    </row>
    <row r="39" spans="1:13" ht="39" thickBot="1" x14ac:dyDescent="0.3">
      <c r="A39" s="249" t="s">
        <v>67</v>
      </c>
      <c r="B39" s="226" t="s">
        <v>68</v>
      </c>
      <c r="C39" s="227" t="s">
        <v>12</v>
      </c>
      <c r="D39" s="227">
        <f>SUM(D40:D46)</f>
        <v>0</v>
      </c>
      <c r="E39" s="227">
        <f t="shared" ref="E39:M39" si="8">SUM(E40:E46)</f>
        <v>0</v>
      </c>
      <c r="F39" s="667">
        <f t="shared" si="8"/>
        <v>81.48</v>
      </c>
      <c r="G39" s="228">
        <f t="shared" si="8"/>
        <v>1156.9100000000001</v>
      </c>
      <c r="H39" s="228">
        <f t="shared" si="8"/>
        <v>1202.8</v>
      </c>
      <c r="I39" s="228">
        <f t="shared" si="8"/>
        <v>1250.9000000000001</v>
      </c>
      <c r="J39" s="228">
        <f t="shared" si="8"/>
        <v>1300.8999999999999</v>
      </c>
      <c r="K39" s="705">
        <f t="shared" si="8"/>
        <v>0</v>
      </c>
      <c r="L39" s="464">
        <f t="shared" si="8"/>
        <v>0</v>
      </c>
      <c r="M39" s="463">
        <f t="shared" si="8"/>
        <v>0</v>
      </c>
    </row>
    <row r="40" spans="1:13" ht="15.75" thickTop="1" x14ac:dyDescent="0.25">
      <c r="A40" s="24" t="s">
        <v>69</v>
      </c>
      <c r="B40" s="10" t="s">
        <v>70</v>
      </c>
      <c r="C40" s="3" t="s">
        <v>12</v>
      </c>
      <c r="D40" s="437">
        <f>'Админ. расх.'!D8</f>
        <v>0</v>
      </c>
      <c r="E40" s="437">
        <f>'Админ. расх.'!E8</f>
        <v>0</v>
      </c>
      <c r="F40" s="664">
        <f>'Админ. расх.'!H8</f>
        <v>40.53</v>
      </c>
      <c r="G40" s="439">
        <f>'Админ. расх.'!I8</f>
        <v>40.53</v>
      </c>
      <c r="H40" s="439">
        <f>'Админ. расх.'!L8</f>
        <v>42</v>
      </c>
      <c r="I40" s="439">
        <f>'Админ. расх.'!O8</f>
        <v>43.7</v>
      </c>
      <c r="J40" s="439">
        <f>'Админ. расх.'!R8</f>
        <v>45.4</v>
      </c>
      <c r="K40" s="703">
        <f>'Админ. расх.'!U8</f>
        <v>0</v>
      </c>
      <c r="L40" s="442">
        <f>'Админ. расх.'!X8</f>
        <v>0</v>
      </c>
      <c r="M40" s="441">
        <f>'Админ. расх.'!AA8</f>
        <v>0</v>
      </c>
    </row>
    <row r="41" spans="1:13" x14ac:dyDescent="0.25">
      <c r="A41" s="25" t="s">
        <v>71</v>
      </c>
      <c r="B41" s="12" t="s">
        <v>72</v>
      </c>
      <c r="C41" s="3" t="s">
        <v>12</v>
      </c>
      <c r="D41" s="555">
        <f>'Админ. расх.'!D9</f>
        <v>0</v>
      </c>
      <c r="E41" s="555">
        <f>'Админ. расх.'!E9</f>
        <v>0</v>
      </c>
      <c r="F41" s="664">
        <f>'Админ. расх.'!H9</f>
        <v>4.57</v>
      </c>
      <c r="G41" s="610">
        <f>'Админ. расх.'!I9</f>
        <v>0</v>
      </c>
      <c r="H41" s="610">
        <f>'Админ. расх.'!J9</f>
        <v>0</v>
      </c>
      <c r="I41" s="610">
        <f>'Админ. расх.'!K9</f>
        <v>0</v>
      </c>
      <c r="J41" s="610">
        <f>'Админ. расх.'!L9</f>
        <v>0</v>
      </c>
      <c r="K41" s="703">
        <f>'Админ. расх.'!U9</f>
        <v>0</v>
      </c>
      <c r="L41" s="442">
        <f>'Админ. расх.'!X9</f>
        <v>0</v>
      </c>
      <c r="M41" s="441">
        <f>'Админ. расх.'!AA9</f>
        <v>0</v>
      </c>
    </row>
    <row r="42" spans="1:13" x14ac:dyDescent="0.25">
      <c r="A42" s="25" t="s">
        <v>73</v>
      </c>
      <c r="B42" s="12" t="s">
        <v>74</v>
      </c>
      <c r="C42" s="3" t="s">
        <v>12</v>
      </c>
      <c r="D42" s="555">
        <f>'Админ. расх.'!D10</f>
        <v>0</v>
      </c>
      <c r="E42" s="555">
        <f>'Админ. расх.'!E10</f>
        <v>0</v>
      </c>
      <c r="F42" s="664">
        <f>'Админ. расх.'!H10</f>
        <v>0</v>
      </c>
      <c r="G42" s="610">
        <f>'Админ. расх.'!I10</f>
        <v>0</v>
      </c>
      <c r="H42" s="610">
        <f>'Админ. расх.'!J10</f>
        <v>0</v>
      </c>
      <c r="I42" s="610">
        <f>'Админ. расх.'!K10</f>
        <v>0</v>
      </c>
      <c r="J42" s="610">
        <f>'Админ. расх.'!L10</f>
        <v>0</v>
      </c>
      <c r="K42" s="703">
        <f>'Админ. расх.'!U10</f>
        <v>0</v>
      </c>
      <c r="L42" s="442">
        <f>'Админ. расх.'!X10</f>
        <v>0</v>
      </c>
      <c r="M42" s="441">
        <f>'Админ. расх.'!AA10</f>
        <v>0</v>
      </c>
    </row>
    <row r="43" spans="1:13" x14ac:dyDescent="0.25">
      <c r="A43" s="25" t="s">
        <v>75</v>
      </c>
      <c r="B43" s="12" t="s">
        <v>76</v>
      </c>
      <c r="C43" s="3" t="s">
        <v>12</v>
      </c>
      <c r="D43" s="555">
        <f>'Админ. расх.'!D11</f>
        <v>0</v>
      </c>
      <c r="E43" s="555">
        <f>'Админ. расх.'!E11</f>
        <v>0</v>
      </c>
      <c r="F43" s="664">
        <f>'Админ. расх.'!H11</f>
        <v>0</v>
      </c>
      <c r="G43" s="610">
        <f>'Админ. расх.'!I11</f>
        <v>0</v>
      </c>
      <c r="H43" s="610">
        <f>'Админ. расх.'!J11</f>
        <v>0</v>
      </c>
      <c r="I43" s="610">
        <f>'Админ. расх.'!K11</f>
        <v>0</v>
      </c>
      <c r="J43" s="610">
        <f>'Админ. расх.'!L11</f>
        <v>0</v>
      </c>
      <c r="K43" s="703">
        <f>'Админ. расх.'!U11</f>
        <v>0</v>
      </c>
      <c r="L43" s="442">
        <f>'Админ. расх.'!X11</f>
        <v>0</v>
      </c>
      <c r="M43" s="441">
        <f>'Админ. расх.'!AA11</f>
        <v>0</v>
      </c>
    </row>
    <row r="44" spans="1:13" ht="25.5" x14ac:dyDescent="0.25">
      <c r="A44" s="25" t="s">
        <v>77</v>
      </c>
      <c r="B44" s="12" t="s">
        <v>78</v>
      </c>
      <c r="C44" s="3" t="s">
        <v>12</v>
      </c>
      <c r="D44" s="555">
        <f>'Админ. расх.'!D12</f>
        <v>0</v>
      </c>
      <c r="E44" s="555">
        <f>'Админ. расх.'!E12</f>
        <v>0</v>
      </c>
      <c r="F44" s="664">
        <f>'Админ. расх.'!H12</f>
        <v>9.3800000000000008</v>
      </c>
      <c r="G44" s="610">
        <f>'Админ. расх.'!I12</f>
        <v>9.3800000000000008</v>
      </c>
      <c r="H44" s="610">
        <f>'Админ. расх.'!L12</f>
        <v>9.8000000000000007</v>
      </c>
      <c r="I44" s="610">
        <f>'Админ. расх.'!O12</f>
        <v>10.199999999999999</v>
      </c>
      <c r="J44" s="610">
        <f>'Админ. расх.'!R12</f>
        <v>10.6</v>
      </c>
      <c r="K44" s="703">
        <f>'Админ. расх.'!U12</f>
        <v>0</v>
      </c>
      <c r="L44" s="442">
        <f>'Админ. расх.'!X12</f>
        <v>0</v>
      </c>
      <c r="M44" s="441">
        <f>'Админ. расх.'!AA12</f>
        <v>0</v>
      </c>
    </row>
    <row r="45" spans="1:13" x14ac:dyDescent="0.25">
      <c r="A45" s="25" t="s">
        <v>79</v>
      </c>
      <c r="B45" s="12" t="s">
        <v>80</v>
      </c>
      <c r="C45" s="3" t="s">
        <v>12</v>
      </c>
      <c r="D45" s="555">
        <f>'Админ. расх.'!D13</f>
        <v>0</v>
      </c>
      <c r="E45" s="555">
        <f>'Админ. расх.'!E13</f>
        <v>0</v>
      </c>
      <c r="F45" s="664">
        <f>'Админ. расх.'!H13</f>
        <v>27</v>
      </c>
      <c r="G45" s="610">
        <f>'Админ. расх.'!I13</f>
        <v>27</v>
      </c>
      <c r="H45" s="610">
        <f>'Админ. расх.'!L13</f>
        <v>28</v>
      </c>
      <c r="I45" s="610">
        <f>'Админ. расх.'!O13</f>
        <v>29.1</v>
      </c>
      <c r="J45" s="610">
        <f>'Админ. расх.'!R13</f>
        <v>30.3</v>
      </c>
      <c r="K45" s="703">
        <f>'Админ. расх.'!U13</f>
        <v>0</v>
      </c>
      <c r="L45" s="442">
        <f>'Админ. расх.'!X13</f>
        <v>0</v>
      </c>
      <c r="M45" s="441">
        <f>'Админ. расх.'!AA13</f>
        <v>0</v>
      </c>
    </row>
    <row r="46" spans="1:13" ht="15.75" thickBot="1" x14ac:dyDescent="0.3">
      <c r="A46" s="250" t="s">
        <v>81</v>
      </c>
      <c r="B46" s="222" t="s">
        <v>82</v>
      </c>
      <c r="C46" s="224" t="s">
        <v>12</v>
      </c>
      <c r="D46" s="412">
        <f>'Админ. расх.'!D14</f>
        <v>0</v>
      </c>
      <c r="E46" s="412">
        <f>'Админ. расх.'!E14</f>
        <v>0</v>
      </c>
      <c r="F46" s="664">
        <f>'Админ. расх.'!H14</f>
        <v>0</v>
      </c>
      <c r="G46" s="413">
        <f>'Админ. расх.'!I14</f>
        <v>1080</v>
      </c>
      <c r="H46" s="413">
        <f>'Админ. расх.'!L14</f>
        <v>1123</v>
      </c>
      <c r="I46" s="413">
        <f>'Админ. расх.'!O14</f>
        <v>1167.9000000000001</v>
      </c>
      <c r="J46" s="413">
        <f>'Админ. расх.'!R14</f>
        <v>1214.5999999999999</v>
      </c>
      <c r="K46" s="703">
        <f>'Админ. расх.'!U14</f>
        <v>0</v>
      </c>
      <c r="L46" s="442">
        <f>'Админ. расх.'!X14</f>
        <v>0</v>
      </c>
      <c r="M46" s="441">
        <f>'Админ. расх.'!AA14</f>
        <v>0</v>
      </c>
    </row>
    <row r="47" spans="1:13" ht="65.25" thickTop="1" thickBot="1" x14ac:dyDescent="0.3">
      <c r="A47" s="251" t="s">
        <v>83</v>
      </c>
      <c r="B47" s="209" t="s">
        <v>84</v>
      </c>
      <c r="C47" s="211" t="s">
        <v>12</v>
      </c>
      <c r="D47" s="211">
        <f>D48+D49</f>
        <v>0</v>
      </c>
      <c r="E47" s="211">
        <f t="shared" ref="E47:M47" si="9">E48+E49</f>
        <v>0</v>
      </c>
      <c r="F47" s="776">
        <f t="shared" si="9"/>
        <v>1810.9758869999996</v>
      </c>
      <c r="G47" s="212">
        <f t="shared" si="9"/>
        <v>1124.5355279999999</v>
      </c>
      <c r="H47" s="212">
        <f t="shared" si="9"/>
        <v>1265.7627360000001</v>
      </c>
      <c r="I47" s="212">
        <f t="shared" si="9"/>
        <v>1328.6010000000001</v>
      </c>
      <c r="J47" s="212">
        <f t="shared" si="9"/>
        <v>1559.3574720000001</v>
      </c>
      <c r="K47" s="212">
        <f t="shared" si="9"/>
        <v>0</v>
      </c>
      <c r="L47" s="411">
        <f t="shared" si="9"/>
        <v>0</v>
      </c>
      <c r="M47" s="213">
        <f t="shared" si="9"/>
        <v>0</v>
      </c>
    </row>
    <row r="48" spans="1:13" ht="39" thickTop="1" x14ac:dyDescent="0.25">
      <c r="A48" s="24" t="s">
        <v>85</v>
      </c>
      <c r="B48" s="10" t="s">
        <v>86</v>
      </c>
      <c r="C48" s="3" t="s">
        <v>12</v>
      </c>
      <c r="D48" s="437">
        <f>'Админ. расх.'!D15</f>
        <v>0</v>
      </c>
      <c r="E48" s="437">
        <f>'Админ. расх.'!E15</f>
        <v>0</v>
      </c>
      <c r="F48" s="664">
        <f>'Админ. расх.'!H16</f>
        <v>1390.9184999999998</v>
      </c>
      <c r="G48" s="439">
        <f>'Админ. расх.'!I15</f>
        <v>912.808764</v>
      </c>
      <c r="H48" s="439">
        <f>'Админ. расх.'!L16</f>
        <v>972.16800000000001</v>
      </c>
      <c r="I48" s="439">
        <f>'Админ. расх.'!O16</f>
        <v>1011.048</v>
      </c>
      <c r="J48" s="439">
        <f>'Админ. расх.'!L15</f>
        <v>1265.7627360000001</v>
      </c>
      <c r="K48" s="703">
        <f>'Админ. расх.'!S15</f>
        <v>0</v>
      </c>
      <c r="L48" s="442">
        <f>'Админ. расх.'!V15</f>
        <v>0</v>
      </c>
      <c r="M48" s="441">
        <f>'Админ. расх.'!Y15</f>
        <v>0</v>
      </c>
    </row>
    <row r="49" spans="1:13" ht="51.75" thickBot="1" x14ac:dyDescent="0.3">
      <c r="A49" s="250" t="s">
        <v>88</v>
      </c>
      <c r="B49" s="222" t="s">
        <v>87</v>
      </c>
      <c r="C49" s="224" t="s">
        <v>12</v>
      </c>
      <c r="D49" s="556">
        <f>'Админ. расх.'!D39</f>
        <v>0</v>
      </c>
      <c r="E49" s="556">
        <f>'Админ. расх.'!E39</f>
        <v>0</v>
      </c>
      <c r="F49" s="725">
        <f>'Админ. расх.'!H39</f>
        <v>420.05738699999989</v>
      </c>
      <c r="G49" s="728">
        <f>'Админ. расх.'!I39</f>
        <v>211.726764</v>
      </c>
      <c r="H49" s="728">
        <f>'Админ. расх.'!L39</f>
        <v>293.59473600000001</v>
      </c>
      <c r="I49" s="728">
        <f>'Админ. расх.'!R39</f>
        <v>317.553</v>
      </c>
      <c r="J49" s="728">
        <f>'Админ. расх.'!L39</f>
        <v>293.59473600000001</v>
      </c>
      <c r="K49" s="706">
        <f>'Админ. расх.'!S39</f>
        <v>0</v>
      </c>
      <c r="L49" s="630">
        <f>'Админ. расх.'!V39</f>
        <v>0</v>
      </c>
      <c r="M49" s="623">
        <f>'Админ. расх.'!Y39</f>
        <v>0</v>
      </c>
    </row>
    <row r="50" spans="1:13" ht="78" thickTop="1" thickBot="1" x14ac:dyDescent="0.3">
      <c r="A50" s="251" t="s">
        <v>89</v>
      </c>
      <c r="B50" s="209" t="s">
        <v>90</v>
      </c>
      <c r="C50" s="211" t="s">
        <v>12</v>
      </c>
      <c r="D50" s="557">
        <f>'Админ. расх.'!D42</f>
        <v>0</v>
      </c>
      <c r="E50" s="557">
        <f>'Админ. расх.'!E42</f>
        <v>0</v>
      </c>
      <c r="F50" s="668">
        <f>'Админ. расх.'!F42</f>
        <v>0</v>
      </c>
      <c r="G50" s="611">
        <f>'Админ. расх.'!I42</f>
        <v>0</v>
      </c>
      <c r="H50" s="611">
        <f>'Админ. расх.'!J42</f>
        <v>0</v>
      </c>
      <c r="I50" s="611">
        <f>'Админ. расх.'!K42</f>
        <v>0</v>
      </c>
      <c r="J50" s="611">
        <f>'Админ. расх.'!L42</f>
        <v>0</v>
      </c>
      <c r="K50" s="707">
        <f>'Админ. расх.'!S42</f>
        <v>0</v>
      </c>
      <c r="L50" s="631">
        <f>'Админ. расх.'!V42</f>
        <v>0</v>
      </c>
      <c r="M50" s="624">
        <f>'Админ. расх.'!Y42</f>
        <v>0</v>
      </c>
    </row>
    <row r="51" spans="1:13" ht="16.5" thickTop="1" thickBot="1" x14ac:dyDescent="0.3">
      <c r="A51" s="277" t="s">
        <v>91</v>
      </c>
      <c r="B51" s="209" t="s">
        <v>92</v>
      </c>
      <c r="C51" s="211" t="s">
        <v>12</v>
      </c>
      <c r="D51" s="557">
        <f>'Админ. расх.'!D43</f>
        <v>0</v>
      </c>
      <c r="E51" s="557">
        <f>'Админ. расх.'!E43</f>
        <v>0</v>
      </c>
      <c r="F51" s="668">
        <f>'Админ. расх.'!F43</f>
        <v>0</v>
      </c>
      <c r="G51" s="611">
        <f>'Админ. расх.'!I43</f>
        <v>0</v>
      </c>
      <c r="H51" s="611">
        <f>'Админ. расх.'!J43</f>
        <v>0</v>
      </c>
      <c r="I51" s="611">
        <f>'Админ. расх.'!K43</f>
        <v>0</v>
      </c>
      <c r="J51" s="611">
        <f>'Админ. расх.'!L43</f>
        <v>0</v>
      </c>
      <c r="K51" s="707">
        <f>'Админ. расх.'!S43</f>
        <v>0</v>
      </c>
      <c r="L51" s="631">
        <f>'Админ. расх.'!V43</f>
        <v>0</v>
      </c>
      <c r="M51" s="624">
        <f>'Админ. расх.'!Y43</f>
        <v>0</v>
      </c>
    </row>
    <row r="52" spans="1:13" ht="16.5" thickTop="1" thickBot="1" x14ac:dyDescent="0.3">
      <c r="A52" s="277" t="s">
        <v>93</v>
      </c>
      <c r="B52" s="209" t="s">
        <v>94</v>
      </c>
      <c r="C52" s="211" t="s">
        <v>12</v>
      </c>
      <c r="D52" s="557">
        <f>'Админ. расх.'!D44</f>
        <v>0</v>
      </c>
      <c r="E52" s="557">
        <f>'Админ. расх.'!E44</f>
        <v>0</v>
      </c>
      <c r="F52" s="668">
        <f>'Админ. расх.'!F44</f>
        <v>0</v>
      </c>
      <c r="G52" s="611">
        <f>'Админ. расх.'!I44</f>
        <v>0</v>
      </c>
      <c r="H52" s="611">
        <f>'Админ. расх.'!J44</f>
        <v>0</v>
      </c>
      <c r="I52" s="611">
        <f>'Админ. расх.'!K44</f>
        <v>0</v>
      </c>
      <c r="J52" s="611">
        <f>'Админ. расх.'!L44</f>
        <v>0</v>
      </c>
      <c r="K52" s="707">
        <f>'Админ. расх.'!S44</f>
        <v>0</v>
      </c>
      <c r="L52" s="631">
        <f>'Админ. расх.'!V44</f>
        <v>0</v>
      </c>
      <c r="M52" s="624">
        <f>'Админ. расх.'!Y44</f>
        <v>0</v>
      </c>
    </row>
    <row r="53" spans="1:13" ht="27" thickTop="1" thickBot="1" x14ac:dyDescent="0.3">
      <c r="A53" s="277" t="s">
        <v>95</v>
      </c>
      <c r="B53" s="209" t="s">
        <v>96</v>
      </c>
      <c r="C53" s="211" t="s">
        <v>12</v>
      </c>
      <c r="D53" s="557">
        <f>'Админ. расх.'!D45</f>
        <v>0</v>
      </c>
      <c r="E53" s="557">
        <f>'Админ. расх.'!E45</f>
        <v>0</v>
      </c>
      <c r="F53" s="668">
        <f>'Админ. расх.'!F45</f>
        <v>0</v>
      </c>
      <c r="G53" s="611">
        <f>'Админ. расх.'!I45</f>
        <v>0</v>
      </c>
      <c r="H53" s="611">
        <f>'Админ. расх.'!J45</f>
        <v>0</v>
      </c>
      <c r="I53" s="611">
        <f>'Админ. расх.'!K45</f>
        <v>0</v>
      </c>
      <c r="J53" s="611">
        <f>'Админ. расх.'!L45</f>
        <v>0</v>
      </c>
      <c r="K53" s="707">
        <f>'Админ. расх.'!S45</f>
        <v>0</v>
      </c>
      <c r="L53" s="631">
        <f>'Админ. расх.'!V45</f>
        <v>0</v>
      </c>
      <c r="M53" s="624">
        <f>'Админ. расх.'!Y45</f>
        <v>0</v>
      </c>
    </row>
    <row r="54" spans="1:13" ht="27" thickTop="1" thickBot="1" x14ac:dyDescent="0.3">
      <c r="A54" s="277" t="s">
        <v>97</v>
      </c>
      <c r="B54" s="209" t="s">
        <v>98</v>
      </c>
      <c r="C54" s="211" t="s">
        <v>12</v>
      </c>
      <c r="D54" s="209">
        <f t="shared" ref="D54:M54" si="10">D55+D56</f>
        <v>0</v>
      </c>
      <c r="E54" s="209">
        <f t="shared" si="10"/>
        <v>0</v>
      </c>
      <c r="F54" s="669">
        <f t="shared" si="10"/>
        <v>0</v>
      </c>
      <c r="G54" s="254">
        <f t="shared" si="10"/>
        <v>0</v>
      </c>
      <c r="H54" s="254">
        <f t="shared" si="10"/>
        <v>0</v>
      </c>
      <c r="I54" s="254">
        <f t="shared" si="10"/>
        <v>0</v>
      </c>
      <c r="J54" s="254">
        <f t="shared" si="10"/>
        <v>0</v>
      </c>
      <c r="K54" s="708">
        <f t="shared" si="10"/>
        <v>0</v>
      </c>
      <c r="L54" s="424">
        <f t="shared" si="10"/>
        <v>0</v>
      </c>
      <c r="M54" s="318">
        <f t="shared" si="10"/>
        <v>0</v>
      </c>
    </row>
    <row r="55" spans="1:13" ht="26.25" thickTop="1" x14ac:dyDescent="0.25">
      <c r="A55" s="275" t="s">
        <v>99</v>
      </c>
      <c r="B55" s="276" t="s">
        <v>398</v>
      </c>
      <c r="C55" s="271" t="s">
        <v>12</v>
      </c>
      <c r="D55" s="558">
        <f>'Админ. расх.'!D47</f>
        <v>0</v>
      </c>
      <c r="E55" s="558">
        <f>'Админ. расх.'!E47</f>
        <v>0</v>
      </c>
      <c r="F55" s="670">
        <f>'Админ. расх.'!F47</f>
        <v>0</v>
      </c>
      <c r="G55" s="612">
        <f>'Админ. расх.'!I47</f>
        <v>0</v>
      </c>
      <c r="H55" s="612">
        <f>'Админ. расх.'!J47</f>
        <v>0</v>
      </c>
      <c r="I55" s="612">
        <f>'Админ. расх.'!K47</f>
        <v>0</v>
      </c>
      <c r="J55" s="612">
        <f>'Админ. расх.'!L47</f>
        <v>0</v>
      </c>
      <c r="K55" s="709">
        <f>'Админ. расх.'!S47</f>
        <v>0</v>
      </c>
      <c r="L55" s="632">
        <f>'Админ. расх.'!V47</f>
        <v>0</v>
      </c>
      <c r="M55" s="625">
        <f>'Админ. расх.'!Y47</f>
        <v>0</v>
      </c>
    </row>
    <row r="56" spans="1:13" ht="26.25" thickBot="1" x14ac:dyDescent="0.3">
      <c r="A56" s="272" t="s">
        <v>101</v>
      </c>
      <c r="B56" s="273" t="s">
        <v>102</v>
      </c>
      <c r="C56" s="274" t="s">
        <v>12</v>
      </c>
      <c r="D56" s="559">
        <f>'Админ. расх.'!D48</f>
        <v>0</v>
      </c>
      <c r="E56" s="559">
        <f>'Админ. расх.'!E48</f>
        <v>0</v>
      </c>
      <c r="F56" s="671">
        <f>'Админ. расх.'!F48</f>
        <v>0</v>
      </c>
      <c r="G56" s="613">
        <f>'Админ. расх.'!I48</f>
        <v>0</v>
      </c>
      <c r="H56" s="613">
        <f>'Админ. расх.'!J48</f>
        <v>0</v>
      </c>
      <c r="I56" s="613">
        <f>'Админ. расх.'!K48</f>
        <v>0</v>
      </c>
      <c r="J56" s="613">
        <f>'Админ. расх.'!L48</f>
        <v>0</v>
      </c>
      <c r="K56" s="710">
        <f>'Админ. расх.'!S48</f>
        <v>0</v>
      </c>
      <c r="L56" s="633">
        <f>'Админ. расх.'!V48</f>
        <v>0</v>
      </c>
      <c r="M56" s="626">
        <f>'Админ. расх.'!Y48</f>
        <v>0</v>
      </c>
    </row>
    <row r="57" spans="1:13" ht="30.75" thickBot="1" x14ac:dyDescent="0.3">
      <c r="A57" s="30" t="s">
        <v>103</v>
      </c>
      <c r="B57" s="7" t="s">
        <v>104</v>
      </c>
      <c r="C57" s="7" t="s">
        <v>12</v>
      </c>
      <c r="D57" s="31">
        <f>D58</f>
        <v>0</v>
      </c>
      <c r="E57" s="31">
        <f t="shared" ref="E57:M57" si="11">E58</f>
        <v>0</v>
      </c>
      <c r="F57" s="672">
        <f t="shared" si="11"/>
        <v>0</v>
      </c>
      <c r="G57" s="414">
        <f t="shared" si="11"/>
        <v>0</v>
      </c>
      <c r="H57" s="414">
        <f t="shared" si="11"/>
        <v>0</v>
      </c>
      <c r="I57" s="414">
        <f t="shared" si="11"/>
        <v>0</v>
      </c>
      <c r="J57" s="414">
        <f t="shared" si="11"/>
        <v>0</v>
      </c>
      <c r="K57" s="711">
        <f t="shared" si="11"/>
        <v>0</v>
      </c>
      <c r="L57" s="425">
        <f t="shared" si="11"/>
        <v>0</v>
      </c>
      <c r="M57" s="68">
        <f t="shared" si="11"/>
        <v>0</v>
      </c>
    </row>
    <row r="58" spans="1:13" ht="39" thickBot="1" x14ac:dyDescent="0.3">
      <c r="A58" s="248" t="s">
        <v>105</v>
      </c>
      <c r="B58" s="278" t="s">
        <v>106</v>
      </c>
      <c r="C58" s="279" t="s">
        <v>12</v>
      </c>
      <c r="D58" s="278"/>
      <c r="E58" s="278"/>
      <c r="F58" s="673"/>
      <c r="G58" s="729"/>
      <c r="H58" s="740"/>
      <c r="I58" s="734"/>
      <c r="J58" s="415"/>
      <c r="K58" s="712"/>
      <c r="L58" s="426"/>
      <c r="M58" s="247"/>
    </row>
    <row r="59" spans="1:13" ht="15.75" thickBot="1" x14ac:dyDescent="0.3">
      <c r="A59" s="30" t="s">
        <v>107</v>
      </c>
      <c r="B59" s="7" t="s">
        <v>108</v>
      </c>
      <c r="C59" s="7" t="s">
        <v>12</v>
      </c>
      <c r="D59" s="32" t="e">
        <f t="shared" ref="D59:M59" si="12">D60</f>
        <v>#REF!</v>
      </c>
      <c r="E59" s="32" t="e">
        <f t="shared" si="12"/>
        <v>#REF!</v>
      </c>
      <c r="F59" s="778">
        <f t="shared" si="12"/>
        <v>996.59479999999996</v>
      </c>
      <c r="G59" s="416">
        <f t="shared" si="12"/>
        <v>1183.2647999999999</v>
      </c>
      <c r="H59" s="416">
        <f t="shared" si="12"/>
        <v>1576.6799999999998</v>
      </c>
      <c r="I59" s="416">
        <f t="shared" si="12"/>
        <v>1576.6799999999998</v>
      </c>
      <c r="J59" s="416">
        <f t="shared" si="12"/>
        <v>1576.6799999999998</v>
      </c>
      <c r="K59" s="416">
        <f t="shared" si="12"/>
        <v>0</v>
      </c>
      <c r="L59" s="425">
        <f t="shared" si="12"/>
        <v>0</v>
      </c>
      <c r="M59" s="68">
        <f t="shared" si="12"/>
        <v>0</v>
      </c>
    </row>
    <row r="60" spans="1:13" ht="64.5" thickBot="1" x14ac:dyDescent="0.3">
      <c r="A60" s="248" t="s">
        <v>109</v>
      </c>
      <c r="B60" s="278" t="s">
        <v>110</v>
      </c>
      <c r="C60" s="279" t="s">
        <v>12</v>
      </c>
      <c r="D60" s="279" t="e">
        <f>'расшифровки ВО'!#REF!</f>
        <v>#REF!</v>
      </c>
      <c r="E60" s="279" t="e">
        <f>'расшифровки ВО'!#REF!</f>
        <v>#REF!</v>
      </c>
      <c r="F60" s="675">
        <f>'расшифровки ВО'!D340</f>
        <v>996.59479999999996</v>
      </c>
      <c r="G60" s="614">
        <f>'расшифровки ВО'!E340</f>
        <v>1183.2647999999999</v>
      </c>
      <c r="H60" s="614">
        <f>'расшифровки ВО'!F340</f>
        <v>1576.6799999999998</v>
      </c>
      <c r="I60" s="614">
        <f>'расшифровки ВО'!G340</f>
        <v>1576.6799999999998</v>
      </c>
      <c r="J60" s="614">
        <f>'расшифровки ВО'!H340</f>
        <v>1576.6799999999998</v>
      </c>
      <c r="K60" s="713">
        <f>'расшифровки ВО'!I340</f>
        <v>0</v>
      </c>
      <c r="L60" s="634">
        <f>'расшифровки ВО'!J340</f>
        <v>0</v>
      </c>
      <c r="M60" s="627">
        <f>'расшифровки ВО'!K340</f>
        <v>0</v>
      </c>
    </row>
    <row r="61" spans="1:13" ht="45.75" thickBot="1" x14ac:dyDescent="0.3">
      <c r="A61" s="40" t="s">
        <v>111</v>
      </c>
      <c r="B61" s="42" t="s">
        <v>112</v>
      </c>
      <c r="C61" s="41" t="s">
        <v>12</v>
      </c>
      <c r="D61" s="32" t="e">
        <f>D62+D63+D64+D65</f>
        <v>#REF!</v>
      </c>
      <c r="E61" s="32" t="e">
        <f t="shared" ref="E61:M61" si="13">E62+E63+E64+E65</f>
        <v>#REF!</v>
      </c>
      <c r="F61" s="674">
        <f t="shared" si="13"/>
        <v>0</v>
      </c>
      <c r="G61" s="416">
        <f t="shared" si="13"/>
        <v>0</v>
      </c>
      <c r="H61" s="416">
        <f t="shared" si="13"/>
        <v>0</v>
      </c>
      <c r="I61" s="416">
        <f t="shared" si="13"/>
        <v>0</v>
      </c>
      <c r="J61" s="416">
        <f t="shared" si="13"/>
        <v>0</v>
      </c>
      <c r="K61" s="711">
        <f t="shared" si="13"/>
        <v>0</v>
      </c>
      <c r="L61" s="425">
        <f t="shared" si="13"/>
        <v>0</v>
      </c>
      <c r="M61" s="68">
        <f t="shared" si="13"/>
        <v>0</v>
      </c>
    </row>
    <row r="62" spans="1:13" ht="15.75" thickBot="1" x14ac:dyDescent="0.3">
      <c r="A62" s="280" t="s">
        <v>113</v>
      </c>
      <c r="B62" s="203" t="s">
        <v>114</v>
      </c>
      <c r="C62" s="281" t="s">
        <v>12</v>
      </c>
      <c r="D62" s="281" t="e">
        <f>'расшифровки ВО'!#REF!</f>
        <v>#REF!</v>
      </c>
      <c r="E62" s="281" t="e">
        <f>'расшифровки ВО'!#REF!</f>
        <v>#REF!</v>
      </c>
      <c r="F62" s="676">
        <f>'расшифровки ВО'!D348</f>
        <v>0</v>
      </c>
      <c r="G62" s="615">
        <f>'расшифровки ВО'!E348</f>
        <v>0</v>
      </c>
      <c r="H62" s="615">
        <f>'расшифровки ВО'!F348</f>
        <v>0</v>
      </c>
      <c r="I62" s="615">
        <f>'расшифровки ВО'!G348</f>
        <v>0</v>
      </c>
      <c r="J62" s="615">
        <f>'расшифровки ВО'!H348</f>
        <v>0</v>
      </c>
      <c r="K62" s="714">
        <f>'расшифровки ВО'!I348</f>
        <v>0</v>
      </c>
      <c r="L62" s="427">
        <f>'расшифровки ВО'!J348</f>
        <v>0</v>
      </c>
      <c r="M62" s="282">
        <f>'расшифровки ВО'!K348</f>
        <v>0</v>
      </c>
    </row>
    <row r="63" spans="1:13" ht="16.5" thickTop="1" thickBot="1" x14ac:dyDescent="0.3">
      <c r="A63" s="277" t="s">
        <v>115</v>
      </c>
      <c r="B63" s="209" t="s">
        <v>116</v>
      </c>
      <c r="C63" s="283" t="s">
        <v>12</v>
      </c>
      <c r="D63" s="281" t="e">
        <f>'расшифровки ВО'!#REF!</f>
        <v>#REF!</v>
      </c>
      <c r="E63" s="281" t="e">
        <f>'расшифровки ВО'!#REF!</f>
        <v>#REF!</v>
      </c>
      <c r="F63" s="676">
        <f>'расшифровки ВО'!D349</f>
        <v>0</v>
      </c>
      <c r="G63" s="615">
        <f>'расшифровки ВО'!E349</f>
        <v>0</v>
      </c>
      <c r="H63" s="615">
        <f>'расшифровки ВО'!F349</f>
        <v>0</v>
      </c>
      <c r="I63" s="615">
        <f>'расшифровки ВО'!G349</f>
        <v>0</v>
      </c>
      <c r="J63" s="615">
        <f>'расшифровки ВО'!H349</f>
        <v>0</v>
      </c>
      <c r="K63" s="615">
        <f>'расшифровки ВО'!I349</f>
        <v>0</v>
      </c>
      <c r="L63" s="427">
        <f>'расшифровки ВО'!J349</f>
        <v>0</v>
      </c>
      <c r="M63" s="282">
        <f>'расшифровки ВО'!K349</f>
        <v>0</v>
      </c>
    </row>
    <row r="64" spans="1:13" ht="16.5" thickTop="1" thickBot="1" x14ac:dyDescent="0.3">
      <c r="A64" s="277" t="s">
        <v>117</v>
      </c>
      <c r="B64" s="209" t="s">
        <v>118</v>
      </c>
      <c r="C64" s="283" t="s">
        <v>12</v>
      </c>
      <c r="D64" s="281" t="e">
        <f>'расшифровки ВО'!#REF!</f>
        <v>#REF!</v>
      </c>
      <c r="E64" s="281" t="e">
        <f>'расшифровки ВО'!#REF!</f>
        <v>#REF!</v>
      </c>
      <c r="F64" s="676">
        <f>'расшифровки ВО'!D350</f>
        <v>0</v>
      </c>
      <c r="G64" s="615">
        <f>'расшифровки ВО'!E350</f>
        <v>0</v>
      </c>
      <c r="H64" s="615">
        <f>'расшифровки ВО'!F350</f>
        <v>0</v>
      </c>
      <c r="I64" s="615">
        <f>'расшифровки ВО'!G350</f>
        <v>0</v>
      </c>
      <c r="J64" s="615">
        <f>'расшифровки ВО'!H350</f>
        <v>0</v>
      </c>
      <c r="K64" s="714">
        <f>'расшифровки ВО'!I350</f>
        <v>0</v>
      </c>
      <c r="L64" s="427">
        <f>'расшифровки ВО'!J350</f>
        <v>0</v>
      </c>
      <c r="M64" s="282">
        <f>'расшифровки ВО'!K350</f>
        <v>0</v>
      </c>
    </row>
    <row r="65" spans="1:13" ht="16.5" thickTop="1" thickBot="1" x14ac:dyDescent="0.3">
      <c r="A65" s="285" t="s">
        <v>119</v>
      </c>
      <c r="B65" s="278" t="s">
        <v>120</v>
      </c>
      <c r="C65" s="286" t="s">
        <v>12</v>
      </c>
      <c r="D65" s="281" t="e">
        <f>'расшифровки ВО'!#REF!</f>
        <v>#REF!</v>
      </c>
      <c r="E65" s="281" t="e">
        <f>'расшифровки ВО'!#REF!</f>
        <v>#REF!</v>
      </c>
      <c r="F65" s="676">
        <f>'расшифровки ВО'!D351</f>
        <v>0</v>
      </c>
      <c r="G65" s="615">
        <f>'расшифровки ВО'!E351</f>
        <v>0</v>
      </c>
      <c r="H65" s="615">
        <f>'расшифровки ВО'!F351</f>
        <v>0</v>
      </c>
      <c r="I65" s="615">
        <f>'расшифровки ВО'!G351</f>
        <v>0</v>
      </c>
      <c r="J65" s="615">
        <f>'расшифровки ВО'!H351</f>
        <v>0</v>
      </c>
      <c r="K65" s="714">
        <f>'расшифровки ВО'!I351</f>
        <v>0</v>
      </c>
      <c r="L65" s="427">
        <f>'расшифровки ВО'!J351</f>
        <v>0</v>
      </c>
      <c r="M65" s="282">
        <f>'расшифровки ВО'!K351</f>
        <v>0</v>
      </c>
    </row>
    <row r="66" spans="1:13" ht="31.5" thickTop="1" thickBot="1" x14ac:dyDescent="0.3">
      <c r="A66" s="245" t="s">
        <v>121</v>
      </c>
      <c r="B66" s="42" t="s">
        <v>122</v>
      </c>
      <c r="C66" s="246" t="s">
        <v>12</v>
      </c>
      <c r="D66" s="37" t="e">
        <f>SUM(D67:D72)</f>
        <v>#REF!</v>
      </c>
      <c r="E66" s="37" t="e">
        <f>SUM(E67:E72)</f>
        <v>#REF!</v>
      </c>
      <c r="F66" s="677">
        <f>SUM(F67:F72)</f>
        <v>0</v>
      </c>
      <c r="G66" s="730">
        <f>SUM(G67:G72)</f>
        <v>0</v>
      </c>
      <c r="H66" s="730">
        <f t="shared" ref="H66:J66" si="14">SUM(H67:H72)</f>
        <v>0</v>
      </c>
      <c r="I66" s="730">
        <f t="shared" si="14"/>
        <v>0</v>
      </c>
      <c r="J66" s="730">
        <f t="shared" si="14"/>
        <v>0</v>
      </c>
      <c r="K66" s="715">
        <f>SUM(K67:K72)</f>
        <v>0</v>
      </c>
      <c r="L66" s="429">
        <f t="shared" ref="L66:M66" si="15">SUM(L67:L72)</f>
        <v>0</v>
      </c>
      <c r="M66" s="70">
        <f t="shared" si="15"/>
        <v>0</v>
      </c>
    </row>
    <row r="67" spans="1:13" ht="16.5" thickTop="1" thickBot="1" x14ac:dyDescent="0.3">
      <c r="A67" s="277" t="s">
        <v>123</v>
      </c>
      <c r="B67" s="287" t="s">
        <v>124</v>
      </c>
      <c r="C67" s="283" t="s">
        <v>12</v>
      </c>
      <c r="D67" s="283" t="e">
        <f>'расшифровки ВО'!#REF!</f>
        <v>#REF!</v>
      </c>
      <c r="E67" s="283" t="e">
        <f>'расшифровки ВО'!#REF!</f>
        <v>#REF!</v>
      </c>
      <c r="F67" s="678">
        <f>'расшифровки ВО'!D379</f>
        <v>0</v>
      </c>
      <c r="G67" s="616">
        <f>'расшифровки ВО'!E379</f>
        <v>0</v>
      </c>
      <c r="H67" s="616">
        <f>'расшифровки ВО'!F379</f>
        <v>0</v>
      </c>
      <c r="I67" s="616">
        <f>'расшифровки ВО'!G379</f>
        <v>0</v>
      </c>
      <c r="J67" s="616">
        <f>'расшифровки ВО'!H379</f>
        <v>0</v>
      </c>
      <c r="K67" s="716">
        <f>'расшифровки ВО'!I379</f>
        <v>0</v>
      </c>
      <c r="L67" s="428">
        <f>'расшифровки ВО'!J379</f>
        <v>0</v>
      </c>
      <c r="M67" s="284">
        <f>'расшифровки ВО'!K379</f>
        <v>0</v>
      </c>
    </row>
    <row r="68" spans="1:13" ht="27" thickTop="1" thickBot="1" x14ac:dyDescent="0.3">
      <c r="A68" s="277" t="s">
        <v>125</v>
      </c>
      <c r="B68" s="288" t="s">
        <v>126</v>
      </c>
      <c r="C68" s="283" t="s">
        <v>12</v>
      </c>
      <c r="D68" s="283" t="e">
        <f>'расшифровки ВО'!#REF!</f>
        <v>#REF!</v>
      </c>
      <c r="E68" s="283" t="e">
        <f>'расшифровки ВО'!#REF!</f>
        <v>#REF!</v>
      </c>
      <c r="F68" s="678">
        <f>'расшифровки ВО'!D380</f>
        <v>0</v>
      </c>
      <c r="G68" s="616">
        <f>'расшифровки ВО'!E380</f>
        <v>0</v>
      </c>
      <c r="H68" s="616">
        <f>'расшифровки ВО'!F380</f>
        <v>0</v>
      </c>
      <c r="I68" s="616">
        <f>'расшифровки ВО'!G380</f>
        <v>0</v>
      </c>
      <c r="J68" s="616">
        <f>'расшифровки ВО'!H380</f>
        <v>0</v>
      </c>
      <c r="K68" s="716">
        <f>'расшифровки ВО'!I380</f>
        <v>0</v>
      </c>
      <c r="L68" s="428">
        <f>'расшифровки ВО'!J380</f>
        <v>0</v>
      </c>
      <c r="M68" s="284">
        <f>'расшифровки ВО'!K380</f>
        <v>0</v>
      </c>
    </row>
    <row r="69" spans="1:13" ht="39.75" thickTop="1" thickBot="1" x14ac:dyDescent="0.3">
      <c r="A69" s="277" t="s">
        <v>127</v>
      </c>
      <c r="B69" s="288" t="s">
        <v>128</v>
      </c>
      <c r="C69" s="283" t="s">
        <v>12</v>
      </c>
      <c r="D69" s="283" t="e">
        <f>'расшифровки ВО'!#REF!</f>
        <v>#REF!</v>
      </c>
      <c r="E69" s="283" t="e">
        <f>'расшифровки ВО'!#REF!</f>
        <v>#REF!</v>
      </c>
      <c r="F69" s="678">
        <f>'расшифровки ВО'!D381</f>
        <v>0</v>
      </c>
      <c r="G69" s="616">
        <f>'расшифровки ВО'!E381</f>
        <v>0</v>
      </c>
      <c r="H69" s="616">
        <f>'расшифровки ВО'!F381</f>
        <v>0</v>
      </c>
      <c r="I69" s="616">
        <f>'расшифровки ВО'!G381</f>
        <v>0</v>
      </c>
      <c r="J69" s="616">
        <f>'расшифровки ВО'!H381</f>
        <v>0</v>
      </c>
      <c r="K69" s="716">
        <f>'расшифровки ВО'!I381</f>
        <v>0</v>
      </c>
      <c r="L69" s="428">
        <f>'расшифровки ВО'!J381</f>
        <v>0</v>
      </c>
      <c r="M69" s="284">
        <f>'расшифровки ВО'!K381</f>
        <v>0</v>
      </c>
    </row>
    <row r="70" spans="1:13" ht="16.5" thickTop="1" thickBot="1" x14ac:dyDescent="0.3">
      <c r="A70" s="277" t="s">
        <v>129</v>
      </c>
      <c r="B70" s="287" t="s">
        <v>130</v>
      </c>
      <c r="C70" s="283" t="s">
        <v>12</v>
      </c>
      <c r="D70" s="283" t="e">
        <f>'расшифровки ВО'!#REF!</f>
        <v>#REF!</v>
      </c>
      <c r="E70" s="283" t="e">
        <f>'расшифровки ВО'!#REF!</f>
        <v>#REF!</v>
      </c>
      <c r="F70" s="678">
        <f>'расшифровки ВО'!D384</f>
        <v>0</v>
      </c>
      <c r="G70" s="616">
        <f>'расшифровки ВО'!E384</f>
        <v>0</v>
      </c>
      <c r="H70" s="616">
        <f>'расшифровки ВО'!F384</f>
        <v>0</v>
      </c>
      <c r="I70" s="616">
        <f>'расшифровки ВО'!G384</f>
        <v>0</v>
      </c>
      <c r="J70" s="616">
        <f>'расшифровки ВО'!H384</f>
        <v>0</v>
      </c>
      <c r="K70" s="716">
        <f>'расшифровки ВО'!I384</f>
        <v>0</v>
      </c>
      <c r="L70" s="428">
        <f>'расшифровки ВО'!J384</f>
        <v>0</v>
      </c>
      <c r="M70" s="284">
        <f>'расшифровки ВО'!K384</f>
        <v>0</v>
      </c>
    </row>
    <row r="71" spans="1:13" ht="16.5" thickTop="1" thickBot="1" x14ac:dyDescent="0.3">
      <c r="A71" s="277" t="s">
        <v>131</v>
      </c>
      <c r="B71" s="287" t="s">
        <v>132</v>
      </c>
      <c r="C71" s="283" t="s">
        <v>12</v>
      </c>
      <c r="D71" s="283" t="e">
        <f>'расшифровки ВО'!#REF!</f>
        <v>#REF!</v>
      </c>
      <c r="E71" s="283" t="e">
        <f>'расшифровки ВО'!#REF!</f>
        <v>#REF!</v>
      </c>
      <c r="F71" s="678">
        <f>'расшифровки ВО'!D385</f>
        <v>0</v>
      </c>
      <c r="G71" s="616">
        <f>'расшифровки ВО'!E385</f>
        <v>0</v>
      </c>
      <c r="H71" s="616">
        <f>'расшифровки ВО'!F385</f>
        <v>0</v>
      </c>
      <c r="I71" s="616">
        <f>'расшифровки ВО'!G385</f>
        <v>0</v>
      </c>
      <c r="J71" s="616">
        <f>'расшифровки ВО'!H385</f>
        <v>0</v>
      </c>
      <c r="K71" s="716">
        <f>'расшифровки ВО'!I385</f>
        <v>0</v>
      </c>
      <c r="L71" s="428">
        <f>'расшифровки ВО'!J385</f>
        <v>0</v>
      </c>
      <c r="M71" s="284">
        <f>'расшифровки ВО'!K385</f>
        <v>0</v>
      </c>
    </row>
    <row r="72" spans="1:13" ht="78" thickTop="1" thickBot="1" x14ac:dyDescent="0.3">
      <c r="A72" s="253" t="s">
        <v>133</v>
      </c>
      <c r="B72" s="289" t="s">
        <v>134</v>
      </c>
      <c r="C72" s="290" t="s">
        <v>12</v>
      </c>
      <c r="D72" s="283" t="e">
        <f>'расшифровки ВО'!#REF!</f>
        <v>#REF!</v>
      </c>
      <c r="E72" s="283" t="e">
        <f>'расшифровки ВО'!#REF!</f>
        <v>#REF!</v>
      </c>
      <c r="F72" s="678">
        <f>'расшифровки ВО'!D390</f>
        <v>0</v>
      </c>
      <c r="G72" s="616">
        <f>'расшифровки ВО'!E390</f>
        <v>0</v>
      </c>
      <c r="H72" s="616">
        <f>'расшифровки ВО'!F390</f>
        <v>0</v>
      </c>
      <c r="I72" s="616">
        <f>'расшифровки ВО'!G390</f>
        <v>0</v>
      </c>
      <c r="J72" s="616">
        <f>'расшифровки ВО'!H390</f>
        <v>0</v>
      </c>
      <c r="K72" s="716">
        <f>'расшифровки ВО'!I390</f>
        <v>0</v>
      </c>
      <c r="L72" s="428">
        <f>'расшифровки ВО'!J390</f>
        <v>0</v>
      </c>
      <c r="M72" s="284">
        <f>'расшифровки ВО'!K390</f>
        <v>0</v>
      </c>
    </row>
    <row r="73" spans="1:13" ht="20.25" thickTop="1" thickBot="1" x14ac:dyDescent="0.3">
      <c r="A73" s="543"/>
      <c r="B73" s="545" t="s">
        <v>519</v>
      </c>
      <c r="C73" s="544" t="s">
        <v>12</v>
      </c>
      <c r="D73" s="546" t="e">
        <f t="shared" ref="D73:M73" si="16">D10+D32+D38+D57+D59+D61+D66</f>
        <v>#REF!</v>
      </c>
      <c r="E73" s="546" t="e">
        <f t="shared" si="16"/>
        <v>#REF!</v>
      </c>
      <c r="F73" s="679">
        <v>35864.61</v>
      </c>
      <c r="G73" s="617">
        <f t="shared" si="16"/>
        <v>37541.8136407536</v>
      </c>
      <c r="H73" s="617">
        <f t="shared" si="16"/>
        <v>55579.675376399995</v>
      </c>
      <c r="I73" s="617">
        <f t="shared" si="16"/>
        <v>55982.543558840007</v>
      </c>
      <c r="J73" s="617">
        <f t="shared" si="16"/>
        <v>56971.459360459994</v>
      </c>
      <c r="K73" s="717">
        <f t="shared" si="16"/>
        <v>0</v>
      </c>
      <c r="L73" s="635">
        <f t="shared" si="16"/>
        <v>0</v>
      </c>
      <c r="M73" s="628">
        <f t="shared" si="16"/>
        <v>0</v>
      </c>
    </row>
    <row r="74" spans="1:13" ht="15.75" thickBot="1" x14ac:dyDescent="0.3">
      <c r="A74" s="541" t="s">
        <v>135</v>
      </c>
      <c r="B74" s="542" t="s">
        <v>136</v>
      </c>
      <c r="C74" s="542" t="s">
        <v>12</v>
      </c>
      <c r="D74" s="542">
        <f>SUM(D75:D80)</f>
        <v>0</v>
      </c>
      <c r="E74" s="542">
        <f t="shared" ref="E74:M74" si="17">SUM(E75:E80)</f>
        <v>0</v>
      </c>
      <c r="F74" s="680">
        <f t="shared" si="17"/>
        <v>60</v>
      </c>
      <c r="G74" s="781">
        <f>G73*3.5/100</f>
        <v>1313.9634774263759</v>
      </c>
      <c r="H74" s="781">
        <f t="shared" ref="H74:J74" si="18">H73*3.5/100</f>
        <v>1945.2886381739997</v>
      </c>
      <c r="I74" s="781">
        <f t="shared" si="18"/>
        <v>1959.3890245594002</v>
      </c>
      <c r="J74" s="781">
        <f t="shared" si="18"/>
        <v>1994.0010776160998</v>
      </c>
      <c r="K74" s="718">
        <f t="shared" si="17"/>
        <v>0</v>
      </c>
      <c r="L74" s="622">
        <f t="shared" si="17"/>
        <v>0</v>
      </c>
      <c r="M74" s="542">
        <f t="shared" si="17"/>
        <v>0</v>
      </c>
    </row>
    <row r="75" spans="1:13" ht="15.75" thickBot="1" x14ac:dyDescent="0.3">
      <c r="A75" s="516" t="s">
        <v>137</v>
      </c>
      <c r="B75" s="519" t="s">
        <v>514</v>
      </c>
      <c r="C75" s="515" t="s">
        <v>12</v>
      </c>
      <c r="D75" s="515"/>
      <c r="E75" s="515"/>
      <c r="F75" s="681">
        <v>10</v>
      </c>
      <c r="G75" s="780">
        <f>G73*5%*15%</f>
        <v>281.56360230565201</v>
      </c>
      <c r="H75" s="780">
        <f t="shared" ref="H75:J75" si="19">H73*5%*15%</f>
        <v>416.84756532299997</v>
      </c>
      <c r="I75" s="780">
        <f t="shared" si="19"/>
        <v>419.86907669130005</v>
      </c>
      <c r="J75" s="780">
        <f t="shared" si="19"/>
        <v>427.28594520344996</v>
      </c>
      <c r="K75" s="719"/>
      <c r="L75" s="518"/>
      <c r="M75" s="517"/>
    </row>
    <row r="76" spans="1:13" ht="26.25" thickBot="1" x14ac:dyDescent="0.3">
      <c r="A76" s="291" t="s">
        <v>139</v>
      </c>
      <c r="B76" s="292" t="s">
        <v>138</v>
      </c>
      <c r="C76" s="281" t="s">
        <v>12</v>
      </c>
      <c r="D76" s="293"/>
      <c r="E76" s="293"/>
      <c r="F76" s="682"/>
      <c r="G76" s="618"/>
      <c r="H76" s="294"/>
      <c r="I76" s="735"/>
      <c r="J76" s="618"/>
      <c r="K76" s="720"/>
      <c r="L76" s="430"/>
      <c r="M76" s="294"/>
    </row>
    <row r="77" spans="1:13" ht="16.5" thickTop="1" thickBot="1" x14ac:dyDescent="0.3">
      <c r="A77" s="277" t="s">
        <v>140</v>
      </c>
      <c r="B77" s="287" t="s">
        <v>141</v>
      </c>
      <c r="C77" s="283" t="s">
        <v>12</v>
      </c>
      <c r="D77" s="295"/>
      <c r="E77" s="295"/>
      <c r="F77" s="683"/>
      <c r="G77" s="619"/>
      <c r="H77" s="252"/>
      <c r="I77" s="736"/>
      <c r="J77" s="619"/>
      <c r="K77" s="721"/>
      <c r="L77" s="423"/>
      <c r="M77" s="252"/>
    </row>
    <row r="78" spans="1:13" ht="65.25" thickTop="1" thickBot="1" x14ac:dyDescent="0.3">
      <c r="A78" s="296" t="s">
        <v>143</v>
      </c>
      <c r="B78" s="297" t="s">
        <v>142</v>
      </c>
      <c r="C78" s="298" t="s">
        <v>12</v>
      </c>
      <c r="D78" s="295"/>
      <c r="E78" s="295"/>
      <c r="F78" s="683"/>
      <c r="G78" s="782">
        <v>600.4</v>
      </c>
      <c r="H78" s="782">
        <v>624.4</v>
      </c>
      <c r="I78" s="782">
        <v>883</v>
      </c>
      <c r="J78" s="782">
        <v>918.2</v>
      </c>
      <c r="K78" s="721"/>
      <c r="L78" s="423"/>
      <c r="M78" s="252"/>
    </row>
    <row r="79" spans="1:13" ht="65.25" thickTop="1" thickBot="1" x14ac:dyDescent="0.3">
      <c r="A79" s="251" t="s">
        <v>144</v>
      </c>
      <c r="B79" s="288" t="s">
        <v>150</v>
      </c>
      <c r="C79" s="298" t="s">
        <v>12</v>
      </c>
      <c r="D79" s="295"/>
      <c r="E79" s="295"/>
      <c r="F79" s="683"/>
      <c r="G79" s="619"/>
      <c r="H79" s="252"/>
      <c r="I79" s="736"/>
      <c r="J79" s="619"/>
      <c r="K79" s="721"/>
      <c r="L79" s="423"/>
      <c r="M79" s="252"/>
    </row>
    <row r="80" spans="1:13" ht="52.5" thickTop="1" thickBot="1" x14ac:dyDescent="0.3">
      <c r="A80" s="253" t="s">
        <v>144</v>
      </c>
      <c r="B80" s="289" t="s">
        <v>145</v>
      </c>
      <c r="C80" s="299" t="s">
        <v>12</v>
      </c>
      <c r="D80" s="300"/>
      <c r="E80" s="300"/>
      <c r="F80" s="684">
        <v>50</v>
      </c>
      <c r="G80" s="779">
        <f>G74*3/100</f>
        <v>39.418904322791278</v>
      </c>
      <c r="H80" s="779">
        <f t="shared" ref="H80:J80" si="20">H74*3/100</f>
        <v>58.358659145219988</v>
      </c>
      <c r="I80" s="779">
        <f t="shared" si="20"/>
        <v>58.781670736782004</v>
      </c>
      <c r="J80" s="779">
        <f t="shared" si="20"/>
        <v>59.820032328482995</v>
      </c>
      <c r="K80" s="722"/>
      <c r="L80" s="431"/>
      <c r="M80" s="432"/>
    </row>
    <row r="81" spans="1:13" ht="26.25" thickBot="1" x14ac:dyDescent="0.3">
      <c r="A81" s="242" t="s">
        <v>146</v>
      </c>
      <c r="B81" s="243" t="s">
        <v>394</v>
      </c>
      <c r="C81" s="38" t="s">
        <v>12</v>
      </c>
      <c r="D81" s="36">
        <f>SUM(D82:D84)</f>
        <v>0</v>
      </c>
      <c r="E81" s="36">
        <f t="shared" ref="E81:M81" si="21">SUM(E82:E84)</f>
        <v>0</v>
      </c>
      <c r="F81" s="685">
        <f t="shared" si="21"/>
        <v>0</v>
      </c>
      <c r="G81" s="621">
        <f t="shared" si="21"/>
        <v>0</v>
      </c>
      <c r="H81" s="621">
        <f t="shared" si="21"/>
        <v>3169.9</v>
      </c>
      <c r="I81" s="621">
        <f>SUM(I82:I84)</f>
        <v>3669.9</v>
      </c>
      <c r="J81" s="621">
        <f t="shared" si="21"/>
        <v>3569.9</v>
      </c>
      <c r="K81" s="621">
        <f t="shared" si="21"/>
        <v>0</v>
      </c>
      <c r="L81" s="636">
        <f t="shared" si="21"/>
        <v>0</v>
      </c>
      <c r="M81" s="629">
        <f t="shared" si="21"/>
        <v>0</v>
      </c>
    </row>
    <row r="82" spans="1:13" ht="77.25" thickBot="1" x14ac:dyDescent="0.3">
      <c r="A82" s="291" t="s">
        <v>385</v>
      </c>
      <c r="B82" s="292" t="s">
        <v>386</v>
      </c>
      <c r="C82" s="302" t="s">
        <v>12</v>
      </c>
      <c r="D82" s="293"/>
      <c r="E82" s="293"/>
      <c r="F82" s="682"/>
      <c r="G82" s="618"/>
      <c r="H82" s="294"/>
      <c r="I82" s="735"/>
      <c r="J82" s="618"/>
      <c r="K82" s="720"/>
      <c r="L82" s="309"/>
      <c r="M82" s="294"/>
    </row>
    <row r="83" spans="1:13" ht="27" thickTop="1" thickBot="1" x14ac:dyDescent="0.3">
      <c r="A83" s="251" t="s">
        <v>387</v>
      </c>
      <c r="B83" s="288" t="s">
        <v>388</v>
      </c>
      <c r="C83" s="298" t="s">
        <v>12</v>
      </c>
      <c r="D83" s="295"/>
      <c r="E83" s="295"/>
      <c r="F83" s="683"/>
      <c r="G83" s="619"/>
      <c r="H83" s="252">
        <f>'расшифровки ВО'!F408</f>
        <v>3169.9</v>
      </c>
      <c r="I83" s="252">
        <f>'расшифровки ВО'!G408</f>
        <v>3669.9</v>
      </c>
      <c r="J83" s="252">
        <f>'расшифровки ВО'!H408</f>
        <v>3569.9</v>
      </c>
      <c r="K83" s="721"/>
      <c r="L83" s="308"/>
      <c r="M83" s="252"/>
    </row>
    <row r="84" spans="1:13" ht="65.25" thickTop="1" thickBot="1" x14ac:dyDescent="0.3">
      <c r="A84" s="253" t="s">
        <v>389</v>
      </c>
      <c r="B84" s="289" t="s">
        <v>390</v>
      </c>
      <c r="C84" s="299" t="s">
        <v>12</v>
      </c>
      <c r="D84" s="300"/>
      <c r="E84" s="300"/>
      <c r="F84" s="684"/>
      <c r="G84" s="731"/>
      <c r="H84" s="741"/>
      <c r="I84" s="737"/>
      <c r="J84" s="620"/>
      <c r="K84" s="723"/>
      <c r="L84" s="310"/>
      <c r="M84" s="301"/>
    </row>
    <row r="85" spans="1:13" ht="15.75" thickBot="1" x14ac:dyDescent="0.3">
      <c r="A85" s="261"/>
      <c r="B85" s="262" t="s">
        <v>147</v>
      </c>
      <c r="C85" s="263" t="s">
        <v>12</v>
      </c>
      <c r="D85" s="580" t="e">
        <f>D81+D74+D73</f>
        <v>#REF!</v>
      </c>
      <c r="E85" s="580" t="e">
        <f t="shared" ref="E85:M85" si="22">E81+E74+E73</f>
        <v>#REF!</v>
      </c>
      <c r="F85" s="686">
        <f t="shared" si="22"/>
        <v>35924.61</v>
      </c>
      <c r="G85" s="732">
        <f t="shared" si="22"/>
        <v>38855.777118179976</v>
      </c>
      <c r="H85" s="742">
        <f t="shared" si="22"/>
        <v>60694.864014573992</v>
      </c>
      <c r="I85" s="738">
        <f t="shared" si="22"/>
        <v>61611.832583399409</v>
      </c>
      <c r="J85" s="580">
        <f t="shared" si="22"/>
        <v>62535.360438076095</v>
      </c>
      <c r="K85" s="686">
        <f t="shared" si="22"/>
        <v>0</v>
      </c>
      <c r="L85" s="580">
        <f t="shared" si="22"/>
        <v>0</v>
      </c>
      <c r="M85" s="580">
        <f t="shared" si="22"/>
        <v>0</v>
      </c>
    </row>
    <row r="86" spans="1:13" ht="15.75" thickBot="1" x14ac:dyDescent="0.3">
      <c r="A86" s="264"/>
      <c r="B86" s="262" t="s">
        <v>395</v>
      </c>
      <c r="C86" s="263" t="s">
        <v>151</v>
      </c>
      <c r="D86" s="265"/>
      <c r="E86" s="265"/>
      <c r="F86" s="687">
        <f>баланс!D7</f>
        <v>1115.325</v>
      </c>
      <c r="G86" s="687">
        <f>баланс!E7</f>
        <v>1115.325</v>
      </c>
      <c r="H86" s="687">
        <f>баланс!F7</f>
        <v>1496.33</v>
      </c>
      <c r="I86" s="687">
        <f>баланс!G7</f>
        <v>1517.23</v>
      </c>
      <c r="J86" s="687">
        <f>баланс!H7</f>
        <v>1534.77</v>
      </c>
      <c r="K86" s="690">
        <v>0</v>
      </c>
      <c r="L86" s="311">
        <v>0</v>
      </c>
      <c r="M86" s="266">
        <v>0</v>
      </c>
    </row>
    <row r="87" spans="1:13" ht="15.75" thickBot="1" x14ac:dyDescent="0.3">
      <c r="A87" s="197"/>
      <c r="B87" s="200" t="s">
        <v>396</v>
      </c>
      <c r="C87" s="198" t="s">
        <v>148</v>
      </c>
      <c r="D87" s="198" t="e">
        <f>D85/D86*1000</f>
        <v>#REF!</v>
      </c>
      <c r="E87" s="198" t="e">
        <f t="shared" ref="E87:M87" si="23">E85/E86*1000</f>
        <v>#REF!</v>
      </c>
      <c r="F87" s="687">
        <f>F85/F86</f>
        <v>32.209992603052918</v>
      </c>
      <c r="G87" s="687">
        <f t="shared" ref="G87:J87" si="24">G85/G86</f>
        <v>34.838076003120143</v>
      </c>
      <c r="H87" s="687">
        <f t="shared" si="24"/>
        <v>40.56248555771387</v>
      </c>
      <c r="I87" s="687">
        <f t="shared" si="24"/>
        <v>40.608103308924427</v>
      </c>
      <c r="J87" s="687">
        <f t="shared" si="24"/>
        <v>40.745753720802526</v>
      </c>
      <c r="K87" s="687" t="e">
        <f t="shared" si="23"/>
        <v>#DIV/0!</v>
      </c>
      <c r="L87" s="198" t="e">
        <f t="shared" si="23"/>
        <v>#DIV/0!</v>
      </c>
      <c r="M87" s="198" t="e">
        <f t="shared" si="23"/>
        <v>#DIV/0!</v>
      </c>
    </row>
    <row r="88" spans="1:13" ht="15.75" thickBot="1" x14ac:dyDescent="0.3">
      <c r="A88" s="267"/>
      <c r="B88" s="268" t="s">
        <v>397</v>
      </c>
      <c r="C88" s="269" t="s">
        <v>290</v>
      </c>
      <c r="D88" s="270"/>
      <c r="E88" s="270"/>
      <c r="F88" s="688"/>
      <c r="G88" s="270"/>
      <c r="H88" s="270"/>
      <c r="I88" s="270"/>
      <c r="J88" s="320"/>
      <c r="K88" s="724"/>
      <c r="L88" s="313"/>
      <c r="M88" s="270"/>
    </row>
    <row r="89" spans="1:13" ht="15.75" thickTop="1" x14ac:dyDescent="0.25">
      <c r="A89" s="80"/>
      <c r="B89" s="303"/>
      <c r="C89" s="304"/>
      <c r="D89" s="305"/>
      <c r="E89" s="305"/>
      <c r="F89" s="305"/>
      <c r="G89" s="305"/>
      <c r="H89" s="305"/>
      <c r="I89" s="305"/>
      <c r="J89" s="305"/>
      <c r="K89" s="305"/>
    </row>
    <row r="90" spans="1:13" x14ac:dyDescent="0.25">
      <c r="A90" s="80"/>
      <c r="B90" s="303" t="s">
        <v>730</v>
      </c>
      <c r="C90" s="304"/>
      <c r="D90" s="305"/>
      <c r="E90" s="305"/>
      <c r="F90" s="305"/>
      <c r="G90" s="305"/>
      <c r="H90" s="305" t="s">
        <v>731</v>
      </c>
      <c r="I90" s="305"/>
      <c r="J90" s="305"/>
      <c r="K90" s="305"/>
    </row>
    <row r="91" spans="1:13" x14ac:dyDescent="0.25">
      <c r="A91" s="80"/>
      <c r="B91" s="303"/>
      <c r="C91" s="304"/>
      <c r="D91" s="305"/>
      <c r="E91" s="305"/>
      <c r="F91" s="305"/>
      <c r="G91" s="305"/>
      <c r="H91" s="305"/>
      <c r="I91" s="305"/>
      <c r="J91" s="305"/>
      <c r="K91" s="305"/>
    </row>
    <row r="93" spans="1:13" ht="30" hidden="1" x14ac:dyDescent="0.25">
      <c r="A93" s="100"/>
      <c r="B93" s="196" t="s">
        <v>382</v>
      </c>
      <c r="C93" s="100" t="s">
        <v>12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</sheetData>
  <mergeCells count="14">
    <mergeCell ref="J6:J7"/>
    <mergeCell ref="K6:K7"/>
    <mergeCell ref="L6:L7"/>
    <mergeCell ref="M6:M7"/>
    <mergeCell ref="A3:H3"/>
    <mergeCell ref="A5:A7"/>
    <mergeCell ref="B5:B7"/>
    <mergeCell ref="C5:C7"/>
    <mergeCell ref="D5:J5"/>
    <mergeCell ref="K5:M5"/>
    <mergeCell ref="D6:E6"/>
    <mergeCell ref="F6:G6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"/>
  <sheetViews>
    <sheetView topLeftCell="A4" workbookViewId="0">
      <selection activeCell="C1" sqref="C1"/>
    </sheetView>
  </sheetViews>
  <sheetFormatPr defaultRowHeight="15" x14ac:dyDescent="0.25"/>
  <cols>
    <col min="1" max="1" width="5.42578125" customWidth="1"/>
    <col min="2" max="2" width="30.28515625" bestFit="1" customWidth="1"/>
    <col min="4" max="4" width="10" customWidth="1"/>
    <col min="5" max="5" width="10.28515625" bestFit="1" customWidth="1"/>
    <col min="6" max="6" width="18" customWidth="1"/>
    <col min="7" max="8" width="9.85546875" customWidth="1"/>
    <col min="9" max="9" width="20.42578125" customWidth="1"/>
    <col min="10" max="10" width="9.140625" customWidth="1"/>
    <col min="11" max="11" width="10.28515625" bestFit="1" customWidth="1"/>
    <col min="12" max="12" width="22" customWidth="1"/>
  </cols>
  <sheetData>
    <row r="1" spans="1:12" x14ac:dyDescent="0.25">
      <c r="A1" t="s">
        <v>534</v>
      </c>
    </row>
    <row r="2" spans="1:12" ht="15.75" thickBot="1" x14ac:dyDescent="0.3">
      <c r="A2" t="s">
        <v>549</v>
      </c>
    </row>
    <row r="3" spans="1:12" x14ac:dyDescent="0.25">
      <c r="A3" s="824" t="s">
        <v>0</v>
      </c>
      <c r="B3" s="818" t="s">
        <v>1</v>
      </c>
      <c r="C3" s="818" t="s">
        <v>483</v>
      </c>
      <c r="D3" s="818" t="s">
        <v>484</v>
      </c>
      <c r="E3" s="818"/>
      <c r="F3" s="818" t="s">
        <v>485</v>
      </c>
      <c r="G3" s="820" t="s">
        <v>486</v>
      </c>
      <c r="H3" s="821"/>
      <c r="I3" s="818" t="s">
        <v>485</v>
      </c>
      <c r="J3" s="820" t="s">
        <v>487</v>
      </c>
      <c r="K3" s="821"/>
      <c r="L3" s="822" t="s">
        <v>485</v>
      </c>
    </row>
    <row r="4" spans="1:12" ht="15.75" thickBot="1" x14ac:dyDescent="0.3">
      <c r="A4" s="825"/>
      <c r="B4" s="819"/>
      <c r="C4" s="819"/>
      <c r="D4" s="565" t="s">
        <v>488</v>
      </c>
      <c r="E4" s="565" t="s">
        <v>174</v>
      </c>
      <c r="F4" s="819"/>
      <c r="G4" s="565" t="s">
        <v>488</v>
      </c>
      <c r="H4" s="565" t="s">
        <v>174</v>
      </c>
      <c r="I4" s="819"/>
      <c r="J4" s="565" t="s">
        <v>488</v>
      </c>
      <c r="K4" s="565" t="s">
        <v>174</v>
      </c>
      <c r="L4" s="823"/>
    </row>
    <row r="5" spans="1:12" ht="102" thickBot="1" x14ac:dyDescent="0.3">
      <c r="A5" s="465" t="s">
        <v>152</v>
      </c>
      <c r="B5" s="466" t="s">
        <v>489</v>
      </c>
      <c r="C5" s="467" t="s">
        <v>490</v>
      </c>
      <c r="D5" s="466" t="e">
        <f>#REF!</f>
        <v>#REF!</v>
      </c>
      <c r="E5" s="466">
        <f>'Смета ВО'!F86</f>
        <v>1115.325</v>
      </c>
      <c r="F5" s="601" t="s">
        <v>491</v>
      </c>
      <c r="G5" s="602"/>
      <c r="H5" s="466" t="e">
        <f>#REF!</f>
        <v>#REF!</v>
      </c>
      <c r="I5" s="601" t="s">
        <v>491</v>
      </c>
      <c r="J5" s="466"/>
      <c r="K5" s="466" t="e">
        <f>#REF!</f>
        <v>#REF!</v>
      </c>
      <c r="L5" s="470" t="s">
        <v>491</v>
      </c>
    </row>
    <row r="6" spans="1:12" ht="16.5" thickTop="1" thickBot="1" x14ac:dyDescent="0.3">
      <c r="A6" s="465"/>
      <c r="B6" s="466"/>
      <c r="C6" s="467"/>
      <c r="D6" s="467"/>
      <c r="E6" s="467"/>
      <c r="F6" s="468"/>
      <c r="G6" s="469"/>
      <c r="H6" s="467"/>
      <c r="I6" s="468"/>
      <c r="J6" s="467"/>
      <c r="K6" s="467"/>
      <c r="L6" s="470"/>
    </row>
    <row r="7" spans="1:12" ht="33" thickTop="1" thickBot="1" x14ac:dyDescent="0.3">
      <c r="A7" s="471"/>
      <c r="B7" s="472" t="s">
        <v>492</v>
      </c>
      <c r="C7" s="473" t="s">
        <v>12</v>
      </c>
      <c r="D7" s="474">
        <f>SUM(D8:D14)</f>
        <v>48776.794272399995</v>
      </c>
      <c r="E7" s="474">
        <f>SUM(E8:E14)</f>
        <v>0</v>
      </c>
      <c r="F7" s="475"/>
      <c r="G7" s="473" t="e">
        <f>SUM(G8:G14)</f>
        <v>#REF!</v>
      </c>
      <c r="H7" s="474">
        <f>SUM(H8:H14)</f>
        <v>0</v>
      </c>
      <c r="I7" s="473"/>
      <c r="J7" s="474" t="e">
        <f>SUM(J8:J14)</f>
        <v>#REF!</v>
      </c>
      <c r="K7" s="474" t="e">
        <f>SUM(K8:K14)</f>
        <v>#REF!</v>
      </c>
      <c r="L7" s="473"/>
    </row>
    <row r="8" spans="1:12" ht="34.5" thickTop="1" x14ac:dyDescent="0.25">
      <c r="A8" s="476"/>
      <c r="B8" s="477" t="s">
        <v>493</v>
      </c>
      <c r="C8" s="476" t="s">
        <v>12</v>
      </c>
      <c r="D8" s="478">
        <f>'Смета ВО'!H11</f>
        <v>640.25527</v>
      </c>
      <c r="E8" s="479">
        <f>'Смета ВО'!K11</f>
        <v>0</v>
      </c>
      <c r="F8" s="480" t="s">
        <v>494</v>
      </c>
      <c r="G8" s="485">
        <f>'Смета ВО'!I11</f>
        <v>665.87654999999995</v>
      </c>
      <c r="H8" s="485">
        <f>'Смета ВО'!L11</f>
        <v>0</v>
      </c>
      <c r="I8" s="481" t="s">
        <v>495</v>
      </c>
      <c r="J8" s="485">
        <f>'Смета ВО'!J11</f>
        <v>692.78374399999996</v>
      </c>
      <c r="K8" s="485">
        <f>'Смета ВО'!M11</f>
        <v>0</v>
      </c>
      <c r="L8" s="480" t="s">
        <v>496</v>
      </c>
    </row>
    <row r="9" spans="1:12" ht="33.75" x14ac:dyDescent="0.25">
      <c r="A9" s="482"/>
      <c r="B9" s="483" t="s">
        <v>20</v>
      </c>
      <c r="C9" s="476" t="s">
        <v>12</v>
      </c>
      <c r="D9" s="484">
        <f>'Смета ВО'!H15</f>
        <v>720.17959439999993</v>
      </c>
      <c r="E9" s="485">
        <f>'Смета ВО'!K15</f>
        <v>0</v>
      </c>
      <c r="F9" s="486" t="s">
        <v>497</v>
      </c>
      <c r="G9" s="485">
        <f>'Смета ВО'!I15</f>
        <v>748.98583284000006</v>
      </c>
      <c r="H9" s="485">
        <f>'Смета ВО'!L15</f>
        <v>0</v>
      </c>
      <c r="I9" s="487"/>
      <c r="J9" s="485">
        <f>'Смета ВО'!J15</f>
        <v>778.94424846000004</v>
      </c>
      <c r="K9" s="485">
        <f>'Смета ВО'!M15</f>
        <v>0</v>
      </c>
      <c r="L9" s="488"/>
    </row>
    <row r="10" spans="1:12" ht="78.75" x14ac:dyDescent="0.25">
      <c r="A10" s="482"/>
      <c r="B10" s="483" t="s">
        <v>32</v>
      </c>
      <c r="C10" s="476" t="s">
        <v>12</v>
      </c>
      <c r="D10" s="484">
        <f>'Смета ВО'!H21</f>
        <v>44560.707399999999</v>
      </c>
      <c r="E10" s="484">
        <f>'Смета ВО'!K21</f>
        <v>0</v>
      </c>
      <c r="F10" s="484" t="s">
        <v>498</v>
      </c>
      <c r="G10" s="485" t="e">
        <f>#REF!</f>
        <v>#REF!</v>
      </c>
      <c r="H10" s="485">
        <f>'Смета ВО'!L21</f>
        <v>0</v>
      </c>
      <c r="I10" s="484" t="s">
        <v>499</v>
      </c>
      <c r="J10" s="485" t="e">
        <f>#REF!</f>
        <v>#REF!</v>
      </c>
      <c r="K10" s="485" t="e">
        <f>#REF!</f>
        <v>#REF!</v>
      </c>
      <c r="L10" s="484" t="s">
        <v>499</v>
      </c>
    </row>
    <row r="11" spans="1:12" ht="45" x14ac:dyDescent="0.25">
      <c r="A11" s="482"/>
      <c r="B11" s="483" t="s">
        <v>35</v>
      </c>
      <c r="C11" s="476" t="s">
        <v>12</v>
      </c>
      <c r="D11" s="484">
        <f>'Смета ВО'!H22</f>
        <v>2751.652008</v>
      </c>
      <c r="E11" s="484">
        <f>'Смета ВО'!K22</f>
        <v>0</v>
      </c>
      <c r="F11" s="486" t="s">
        <v>500</v>
      </c>
      <c r="G11" s="485" t="e">
        <f>#REF!</f>
        <v>#REF!</v>
      </c>
      <c r="H11" s="485">
        <f>'Смета ВО'!L22</f>
        <v>0</v>
      </c>
      <c r="I11" s="489" t="s">
        <v>501</v>
      </c>
      <c r="J11" s="485" t="e">
        <f>#REF!</f>
        <v>#REF!</v>
      </c>
      <c r="K11" s="485" t="e">
        <f>#REF!</f>
        <v>#REF!</v>
      </c>
      <c r="L11" s="489" t="s">
        <v>502</v>
      </c>
    </row>
    <row r="12" spans="1:12" ht="22.5" x14ac:dyDescent="0.25">
      <c r="A12" s="482"/>
      <c r="B12" s="483" t="s">
        <v>40</v>
      </c>
      <c r="C12" s="476" t="s">
        <v>12</v>
      </c>
      <c r="D12" s="485">
        <f>'Смета ВО'!H25</f>
        <v>0</v>
      </c>
      <c r="E12" s="485">
        <f>'Смета ВО'!K25</f>
        <v>0</v>
      </c>
      <c r="F12" s="484" t="s">
        <v>499</v>
      </c>
      <c r="G12" s="485">
        <f>'Смета ВО'!I25</f>
        <v>0</v>
      </c>
      <c r="H12" s="485">
        <f>'Смета ВО'!L25</f>
        <v>0</v>
      </c>
      <c r="I12" s="484" t="s">
        <v>499</v>
      </c>
      <c r="J12" s="485">
        <f>'Смета ВО'!J25</f>
        <v>0</v>
      </c>
      <c r="K12" s="485">
        <f>'Смета ВО'!M25</f>
        <v>0</v>
      </c>
      <c r="L12" s="484" t="s">
        <v>499</v>
      </c>
    </row>
    <row r="13" spans="1:12" x14ac:dyDescent="0.25">
      <c r="A13" s="482"/>
      <c r="B13" s="483" t="s">
        <v>399</v>
      </c>
      <c r="C13" s="476" t="s">
        <v>12</v>
      </c>
      <c r="D13" s="485">
        <f>'Смета ВО'!H26</f>
        <v>104</v>
      </c>
      <c r="E13" s="485">
        <f>'Смета ВО'!K26</f>
        <v>0</v>
      </c>
      <c r="F13" s="484" t="s">
        <v>499</v>
      </c>
      <c r="G13" s="134">
        <f>'Смета ВО'!I26</f>
        <v>108.5</v>
      </c>
      <c r="H13" s="134">
        <f>'Смета ВО'!L26</f>
        <v>0</v>
      </c>
      <c r="I13" s="484" t="s">
        <v>499</v>
      </c>
      <c r="J13" s="485">
        <f>'Смета ВО'!J26</f>
        <v>113.1</v>
      </c>
      <c r="K13" s="485">
        <f>'Смета ВО'!M26</f>
        <v>0</v>
      </c>
      <c r="L13" s="84"/>
    </row>
    <row r="14" spans="1:12" ht="45.75" thickBot="1" x14ac:dyDescent="0.3">
      <c r="A14" s="490"/>
      <c r="B14" s="491" t="s">
        <v>44</v>
      </c>
      <c r="C14" s="476" t="s">
        <v>12</v>
      </c>
      <c r="D14" s="492">
        <f>'Смета ВО'!H27</f>
        <v>0</v>
      </c>
      <c r="E14" s="598">
        <f>'Смета ВО'!K27</f>
        <v>0</v>
      </c>
      <c r="F14" s="468" t="s">
        <v>503</v>
      </c>
      <c r="G14" s="485">
        <f>'Смета ВО'!I27</f>
        <v>0</v>
      </c>
      <c r="H14" s="485">
        <f>'Смета ВО'!L27</f>
        <v>0</v>
      </c>
      <c r="I14" s="489" t="s">
        <v>504</v>
      </c>
      <c r="J14" s="485">
        <f>'Смета ВО'!J27</f>
        <v>0</v>
      </c>
      <c r="K14" s="485">
        <f>'Смета ВО'!M27</f>
        <v>0</v>
      </c>
      <c r="L14" s="489" t="s">
        <v>505</v>
      </c>
    </row>
    <row r="15" spans="1:12" ht="16.5" thickTop="1" thickBot="1" x14ac:dyDescent="0.3">
      <c r="A15" s="473"/>
      <c r="B15" s="473" t="s">
        <v>506</v>
      </c>
      <c r="C15" s="473" t="s">
        <v>12</v>
      </c>
      <c r="D15" s="474">
        <f>SUM(D16:D18)</f>
        <v>2757.6383680000004</v>
      </c>
      <c r="E15" s="493">
        <f>SUM(E16:E18)</f>
        <v>0</v>
      </c>
      <c r="F15" s="473"/>
      <c r="G15" s="473">
        <f>SUM(G16:G18)</f>
        <v>4549.1693640000003</v>
      </c>
      <c r="H15" s="473">
        <f>SUM(H16:H18)</f>
        <v>0</v>
      </c>
      <c r="I15" s="473"/>
      <c r="J15" s="473">
        <f>SUM(J16:J18)</f>
        <v>2851.2245119999998</v>
      </c>
      <c r="K15" s="474">
        <f>SUM(K16:K18)</f>
        <v>0</v>
      </c>
      <c r="L15" s="473"/>
    </row>
    <row r="16" spans="1:12" ht="57.75" thickTop="1" thickBot="1" x14ac:dyDescent="0.3">
      <c r="A16" s="494"/>
      <c r="B16" s="495" t="s">
        <v>56</v>
      </c>
      <c r="C16" s="476" t="s">
        <v>12</v>
      </c>
      <c r="D16" s="496">
        <f>'Смета ВО'!H33</f>
        <v>583.84</v>
      </c>
      <c r="E16" s="496">
        <f>'Смета ВО'!K33</f>
        <v>0</v>
      </c>
      <c r="F16" s="497" t="s">
        <v>507</v>
      </c>
      <c r="G16" s="484">
        <f>'Смета ВО'!I33</f>
        <v>2288.4</v>
      </c>
      <c r="H16" s="484">
        <f>'Смета ВО'!L33</f>
        <v>0</v>
      </c>
      <c r="I16" s="489" t="s">
        <v>501</v>
      </c>
      <c r="J16" s="484">
        <f>'Смета ВО'!J33</f>
        <v>500</v>
      </c>
      <c r="K16" s="485">
        <f>'Смета ВО'!M33</f>
        <v>0</v>
      </c>
      <c r="L16" s="489"/>
    </row>
    <row r="17" spans="1:12" ht="57.75" thickTop="1" thickBot="1" x14ac:dyDescent="0.3">
      <c r="A17" s="482"/>
      <c r="B17" s="483" t="s">
        <v>58</v>
      </c>
      <c r="C17" s="482" t="s">
        <v>12</v>
      </c>
      <c r="D17" s="496">
        <f>'Смета ВО'!H34</f>
        <v>0</v>
      </c>
      <c r="E17" s="496">
        <f>'Смета ВО'!K34</f>
        <v>0</v>
      </c>
      <c r="F17" s="484" t="s">
        <v>499</v>
      </c>
      <c r="G17" s="484">
        <f>'Смета ВО'!I34</f>
        <v>0</v>
      </c>
      <c r="H17" s="484">
        <f>'Смета ВО'!L34</f>
        <v>0</v>
      </c>
      <c r="I17" s="484" t="s">
        <v>499</v>
      </c>
      <c r="J17" s="484">
        <f>'Смета ВО'!J34</f>
        <v>0</v>
      </c>
      <c r="K17" s="485">
        <f>'Смета ВО'!M34</f>
        <v>0</v>
      </c>
      <c r="L17" s="484" t="s">
        <v>499</v>
      </c>
    </row>
    <row r="18" spans="1:12" ht="35.25" thickTop="1" thickBot="1" x14ac:dyDescent="0.3">
      <c r="A18" s="476"/>
      <c r="B18" s="491" t="s">
        <v>60</v>
      </c>
      <c r="C18" s="498" t="s">
        <v>12</v>
      </c>
      <c r="D18" s="496">
        <f>'Смета ВО'!H35</f>
        <v>2173.7983680000002</v>
      </c>
      <c r="E18" s="496">
        <f>'Смета ВО'!K35</f>
        <v>0</v>
      </c>
      <c r="F18" s="499" t="s">
        <v>500</v>
      </c>
      <c r="G18" s="484">
        <f>'Смета ВО'!I35</f>
        <v>2260.7693640000002</v>
      </c>
      <c r="H18" s="484">
        <f>'Смета ВО'!L35</f>
        <v>0</v>
      </c>
      <c r="I18" s="489" t="s">
        <v>501</v>
      </c>
      <c r="J18" s="484">
        <f>'Смета ВО'!J35</f>
        <v>2351.2245119999998</v>
      </c>
      <c r="K18" s="485">
        <f>'Смета ВО'!M35</f>
        <v>0</v>
      </c>
      <c r="L18" s="489" t="s">
        <v>502</v>
      </c>
    </row>
    <row r="19" spans="1:12" ht="16.5" thickTop="1" thickBot="1" x14ac:dyDescent="0.3">
      <c r="A19" s="473"/>
      <c r="B19" s="473" t="s">
        <v>508</v>
      </c>
      <c r="C19" s="473" t="s">
        <v>12</v>
      </c>
      <c r="D19" s="474">
        <f>SUM(D20:D22)</f>
        <v>2468.5627359999999</v>
      </c>
      <c r="E19" s="493">
        <f>SUM(E20:E22)</f>
        <v>0</v>
      </c>
      <c r="F19" s="473"/>
      <c r="G19" s="473">
        <f>SUM(G20:G22)</f>
        <v>2579.5010000000002</v>
      </c>
      <c r="H19" s="474">
        <f>SUM(H20:H22)</f>
        <v>0</v>
      </c>
      <c r="I19" s="473"/>
      <c r="J19" s="473">
        <f>SUM(J20:J22)</f>
        <v>2860.2574720000002</v>
      </c>
      <c r="K19" s="474" t="e">
        <f>SUM(K20:K22)</f>
        <v>#REF!</v>
      </c>
      <c r="L19" s="473"/>
    </row>
    <row r="20" spans="1:12" ht="39" thickTop="1" x14ac:dyDescent="0.25">
      <c r="A20" s="482"/>
      <c r="B20" s="500" t="s">
        <v>68</v>
      </c>
      <c r="C20" s="476" t="s">
        <v>12</v>
      </c>
      <c r="D20" s="479">
        <f>'Смета ВО'!H39</f>
        <v>1202.8</v>
      </c>
      <c r="E20" s="479">
        <f>'Смета ВО'!K39</f>
        <v>0</v>
      </c>
      <c r="F20" s="484" t="s">
        <v>499</v>
      </c>
      <c r="G20" s="484">
        <f>'Смета ВО'!I39</f>
        <v>1250.9000000000001</v>
      </c>
      <c r="H20" s="485">
        <f>'Смета ВО'!L39</f>
        <v>0</v>
      </c>
      <c r="I20" s="484" t="s">
        <v>499</v>
      </c>
      <c r="J20" s="484">
        <f>'Смета ВО'!J39</f>
        <v>1300.8999999999999</v>
      </c>
      <c r="K20" s="485">
        <f>'Смета ВО'!M39</f>
        <v>0</v>
      </c>
      <c r="L20" s="484" t="s">
        <v>499</v>
      </c>
    </row>
    <row r="21" spans="1:12" ht="63.75" x14ac:dyDescent="0.25">
      <c r="A21" s="482"/>
      <c r="B21" s="315" t="s">
        <v>84</v>
      </c>
      <c r="C21" s="476" t="s">
        <v>12</v>
      </c>
      <c r="D21" s="479">
        <f>'Смета ВО'!H47</f>
        <v>1265.7627360000001</v>
      </c>
      <c r="E21" s="479">
        <f>'Смета ВО'!K47</f>
        <v>0</v>
      </c>
      <c r="F21" s="501" t="s">
        <v>500</v>
      </c>
      <c r="G21" s="484">
        <f>'Смета ВО'!I47</f>
        <v>1328.6010000000001</v>
      </c>
      <c r="H21" s="485">
        <f>'Смета ВО'!L47</f>
        <v>0</v>
      </c>
      <c r="I21" s="489" t="s">
        <v>501</v>
      </c>
      <c r="J21" s="484">
        <f>'Смета ВО'!J47</f>
        <v>1559.3574720000001</v>
      </c>
      <c r="K21" s="485" t="e">
        <f>#REF!</f>
        <v>#REF!</v>
      </c>
      <c r="L21" s="489" t="s">
        <v>502</v>
      </c>
    </row>
    <row r="22" spans="1:12" ht="76.5" x14ac:dyDescent="0.25">
      <c r="A22" s="482"/>
      <c r="B22" s="315" t="s">
        <v>90</v>
      </c>
      <c r="C22" s="476" t="s">
        <v>12</v>
      </c>
      <c r="D22" s="485">
        <f>'Смета ВО'!H50</f>
        <v>0</v>
      </c>
      <c r="E22" s="485">
        <f>'Смета ВО'!K50</f>
        <v>0</v>
      </c>
      <c r="F22" s="484" t="s">
        <v>499</v>
      </c>
      <c r="G22" s="485">
        <f>'Смета ВО'!I50</f>
        <v>0</v>
      </c>
      <c r="H22" s="485">
        <f>'Смета ВО'!L50</f>
        <v>0</v>
      </c>
      <c r="I22" s="484" t="s">
        <v>499</v>
      </c>
      <c r="J22" s="485">
        <f>'Смета ВО'!J50</f>
        <v>0</v>
      </c>
      <c r="K22" s="485">
        <f>'Смета ВО'!M50</f>
        <v>0</v>
      </c>
      <c r="L22" s="484" t="s">
        <v>499</v>
      </c>
    </row>
    <row r="23" spans="1:12" x14ac:dyDescent="0.25">
      <c r="A23" s="482"/>
      <c r="B23" s="315" t="s">
        <v>92</v>
      </c>
      <c r="C23" s="476" t="s">
        <v>12</v>
      </c>
      <c r="D23" s="485">
        <f>'Смета ВО'!H51</f>
        <v>0</v>
      </c>
      <c r="E23" s="485">
        <f>'Смета ВО'!K51</f>
        <v>0</v>
      </c>
      <c r="F23" s="484" t="s">
        <v>499</v>
      </c>
      <c r="G23" s="485">
        <f>'Смета ВО'!I51</f>
        <v>0</v>
      </c>
      <c r="H23" s="485">
        <f>'Смета ВО'!L51</f>
        <v>0</v>
      </c>
      <c r="I23" s="484" t="s">
        <v>499</v>
      </c>
      <c r="J23" s="485">
        <f>'Смета ВО'!J51</f>
        <v>0</v>
      </c>
      <c r="K23" s="485">
        <f>'Смета ВО'!M51</f>
        <v>0</v>
      </c>
      <c r="L23" s="484" t="s">
        <v>499</v>
      </c>
    </row>
    <row r="24" spans="1:12" x14ac:dyDescent="0.25">
      <c r="A24" s="482"/>
      <c r="B24" s="315" t="s">
        <v>94</v>
      </c>
      <c r="C24" s="476" t="s">
        <v>12</v>
      </c>
      <c r="D24" s="485">
        <f>'Смета ВО'!H52</f>
        <v>0</v>
      </c>
      <c r="E24" s="485">
        <f>'Смета ВО'!K52</f>
        <v>0</v>
      </c>
      <c r="F24" s="484" t="s">
        <v>499</v>
      </c>
      <c r="G24" s="485">
        <f>'Смета ВО'!I52</f>
        <v>0</v>
      </c>
      <c r="H24" s="485">
        <f>'Смета ВО'!L52</f>
        <v>0</v>
      </c>
      <c r="I24" s="484" t="s">
        <v>499</v>
      </c>
      <c r="J24" s="485">
        <f>'Смета ВО'!J52</f>
        <v>0</v>
      </c>
      <c r="K24" s="485">
        <f>'Смета ВО'!M52</f>
        <v>0</v>
      </c>
      <c r="L24" s="484" t="s">
        <v>499</v>
      </c>
    </row>
    <row r="25" spans="1:12" ht="25.5" x14ac:dyDescent="0.25">
      <c r="A25" s="482"/>
      <c r="B25" s="315" t="s">
        <v>96</v>
      </c>
      <c r="C25" s="476" t="s">
        <v>12</v>
      </c>
      <c r="D25" s="485">
        <f>'Смета ВО'!H53</f>
        <v>0</v>
      </c>
      <c r="E25" s="485">
        <f>'Смета ВО'!K53</f>
        <v>0</v>
      </c>
      <c r="F25" s="484" t="s">
        <v>499</v>
      </c>
      <c r="G25" s="485">
        <f>'Смета ВО'!I53</f>
        <v>0</v>
      </c>
      <c r="H25" s="485">
        <f>'Смета ВО'!L53</f>
        <v>0</v>
      </c>
      <c r="I25" s="484" t="s">
        <v>499</v>
      </c>
      <c r="J25" s="485">
        <f>'Смета ВО'!J53</f>
        <v>0</v>
      </c>
      <c r="K25" s="485">
        <f>'Смета ВО'!M53</f>
        <v>0</v>
      </c>
      <c r="L25" s="484" t="s">
        <v>499</v>
      </c>
    </row>
    <row r="26" spans="1:12" ht="25.5" x14ac:dyDescent="0.25">
      <c r="A26" s="1"/>
      <c r="B26" s="315" t="s">
        <v>98</v>
      </c>
      <c r="C26" s="476" t="s">
        <v>12</v>
      </c>
      <c r="D26" s="485">
        <f>'Смета ВО'!H54</f>
        <v>0</v>
      </c>
      <c r="E26" s="485">
        <f>'Смета ВО'!K54</f>
        <v>0</v>
      </c>
      <c r="F26" s="484" t="s">
        <v>499</v>
      </c>
      <c r="G26" s="485">
        <f>'Смета ВО'!I54</f>
        <v>0</v>
      </c>
      <c r="H26" s="485">
        <f>'Смета ВО'!L54</f>
        <v>0</v>
      </c>
      <c r="I26" s="484" t="s">
        <v>499</v>
      </c>
      <c r="J26" s="485">
        <f>'Смета ВО'!J54</f>
        <v>0</v>
      </c>
      <c r="K26" s="485">
        <f>'Смета ВО'!M54</f>
        <v>0</v>
      </c>
      <c r="L26" s="484" t="s">
        <v>499</v>
      </c>
    </row>
    <row r="27" spans="1:12" ht="25.5" x14ac:dyDescent="0.25">
      <c r="A27" s="1"/>
      <c r="B27" s="315" t="s">
        <v>398</v>
      </c>
      <c r="C27" s="476" t="s">
        <v>12</v>
      </c>
      <c r="D27" s="485">
        <f>'Смета ВО'!H55</f>
        <v>0</v>
      </c>
      <c r="E27" s="485">
        <f>'Смета ВО'!K55</f>
        <v>0</v>
      </c>
      <c r="F27" s="484" t="s">
        <v>499</v>
      </c>
      <c r="G27" s="485">
        <f>'Смета ВО'!I55</f>
        <v>0</v>
      </c>
      <c r="H27" s="485">
        <f>'Смета ВО'!L55</f>
        <v>0</v>
      </c>
      <c r="I27" s="484" t="s">
        <v>499</v>
      </c>
      <c r="J27" s="485">
        <f>'Смета ВО'!J55</f>
        <v>0</v>
      </c>
      <c r="K27" s="485">
        <f>'Смета ВО'!M55</f>
        <v>0</v>
      </c>
      <c r="L27" s="484" t="s">
        <v>499</v>
      </c>
    </row>
    <row r="28" spans="1:12" ht="26.25" thickBot="1" x14ac:dyDescent="0.3">
      <c r="A28" s="1"/>
      <c r="B28" s="315" t="s">
        <v>102</v>
      </c>
      <c r="C28" s="476" t="s">
        <v>12</v>
      </c>
      <c r="D28" s="595">
        <f>'Смета ВО'!H56</f>
        <v>0</v>
      </c>
      <c r="E28" s="595">
        <f>'Смета ВО'!K56</f>
        <v>0</v>
      </c>
      <c r="F28" s="484" t="s">
        <v>499</v>
      </c>
      <c r="G28" s="595">
        <f>'Смета ВО'!I56</f>
        <v>0</v>
      </c>
      <c r="H28" s="595">
        <f>'Смета ВО'!L56</f>
        <v>0</v>
      </c>
      <c r="I28" s="484" t="s">
        <v>499</v>
      </c>
      <c r="J28" s="595">
        <f>'Смета ВО'!J56</f>
        <v>0</v>
      </c>
      <c r="K28" s="595">
        <f>'Смета ВО'!M56</f>
        <v>0</v>
      </c>
      <c r="L28" s="484" t="s">
        <v>499</v>
      </c>
    </row>
    <row r="29" spans="1:12" ht="25.5" thickTop="1" thickBot="1" x14ac:dyDescent="0.3">
      <c r="A29" s="473"/>
      <c r="B29" s="473" t="s">
        <v>509</v>
      </c>
      <c r="C29" s="473" t="s">
        <v>12</v>
      </c>
      <c r="D29" s="473">
        <f>'Смета ВО'!H57</f>
        <v>0</v>
      </c>
      <c r="E29" s="473">
        <f>'Смета ВО'!K57</f>
        <v>0</v>
      </c>
      <c r="F29" s="474" t="s">
        <v>499</v>
      </c>
      <c r="G29" s="596">
        <f>'Смета ВО'!I57</f>
        <v>0</v>
      </c>
      <c r="H29" s="596">
        <f>'Смета ВО'!L57</f>
        <v>0</v>
      </c>
      <c r="I29" s="474" t="s">
        <v>499</v>
      </c>
      <c r="J29" s="596">
        <f>'Смета ВО'!J57</f>
        <v>0</v>
      </c>
      <c r="K29" s="596">
        <f>'Смета ВО'!M57</f>
        <v>0</v>
      </c>
      <c r="L29" s="474" t="s">
        <v>499</v>
      </c>
    </row>
    <row r="30" spans="1:12" ht="16.5" thickTop="1" thickBot="1" x14ac:dyDescent="0.3">
      <c r="A30" s="473"/>
      <c r="B30" s="473" t="s">
        <v>510</v>
      </c>
      <c r="C30" s="473" t="s">
        <v>12</v>
      </c>
      <c r="D30" s="474">
        <f>'Смета ВО'!H59</f>
        <v>1576.6799999999998</v>
      </c>
      <c r="E30" s="474">
        <f>'Смета ВО'!K59</f>
        <v>0</v>
      </c>
      <c r="F30" s="474" t="s">
        <v>499</v>
      </c>
      <c r="G30" s="473">
        <f>'Смета ВО'!I59</f>
        <v>1576.6799999999998</v>
      </c>
      <c r="H30" s="474">
        <f>'Смета ВО'!L59</f>
        <v>0</v>
      </c>
      <c r="I30" s="474" t="s">
        <v>499</v>
      </c>
      <c r="J30" s="473">
        <f>'Смета ВО'!J59</f>
        <v>1576.6799999999998</v>
      </c>
      <c r="K30" s="474">
        <f>'Смета ВО'!M59</f>
        <v>0</v>
      </c>
      <c r="L30" s="474" t="s">
        <v>499</v>
      </c>
    </row>
    <row r="31" spans="1:12" ht="37.5" thickTop="1" thickBot="1" x14ac:dyDescent="0.3">
      <c r="A31" s="502"/>
      <c r="B31" s="473" t="s">
        <v>511</v>
      </c>
      <c r="C31" s="473" t="s">
        <v>12</v>
      </c>
      <c r="D31" s="474">
        <f>'Смета ВО'!H61</f>
        <v>0</v>
      </c>
      <c r="E31" s="474">
        <f>'Смета ВО'!K61</f>
        <v>0</v>
      </c>
      <c r="F31" s="474" t="s">
        <v>499</v>
      </c>
      <c r="G31" s="473">
        <f>'Смета ВО'!I61</f>
        <v>0</v>
      </c>
      <c r="H31" s="473">
        <f>'Смета ВО'!L61</f>
        <v>0</v>
      </c>
      <c r="I31" s="474" t="s">
        <v>499</v>
      </c>
      <c r="J31" s="473">
        <f>'Смета ВО'!J61</f>
        <v>0</v>
      </c>
      <c r="K31" s="473">
        <f>'Смета ВО'!M61</f>
        <v>0</v>
      </c>
      <c r="L31" s="474" t="s">
        <v>499</v>
      </c>
    </row>
    <row r="32" spans="1:12" ht="25.5" thickTop="1" thickBot="1" x14ac:dyDescent="0.3">
      <c r="A32" s="502"/>
      <c r="B32" s="473" t="s">
        <v>512</v>
      </c>
      <c r="C32" s="473" t="s">
        <v>12</v>
      </c>
      <c r="D32" s="599">
        <f>SUM(D33:D38)</f>
        <v>0</v>
      </c>
      <c r="E32" s="599">
        <f>SUM(E33:E38)</f>
        <v>0</v>
      </c>
      <c r="F32" s="474" t="s">
        <v>499</v>
      </c>
      <c r="G32" s="599">
        <f>SUM(G33:G38)</f>
        <v>0</v>
      </c>
      <c r="H32" s="599">
        <f>SUM(H33:H38)</f>
        <v>0</v>
      </c>
      <c r="I32" s="600"/>
      <c r="J32" s="599">
        <f>SUM(J33:J38)</f>
        <v>0</v>
      </c>
      <c r="K32" s="599">
        <f>SUM(K33:K38)</f>
        <v>0</v>
      </c>
      <c r="L32" s="527"/>
    </row>
    <row r="33" spans="1:12" ht="15.75" thickTop="1" x14ac:dyDescent="0.25">
      <c r="A33" s="1"/>
      <c r="B33" s="503" t="s">
        <v>124</v>
      </c>
      <c r="C33" s="504" t="s">
        <v>12</v>
      </c>
      <c r="D33" s="505">
        <f>'Смета ВО'!H67</f>
        <v>0</v>
      </c>
      <c r="E33" s="505">
        <f>'Смета ВО'!K67</f>
        <v>0</v>
      </c>
      <c r="F33" s="484" t="s">
        <v>499</v>
      </c>
      <c r="G33" s="506">
        <f>'Смета ВО'!I67</f>
        <v>0</v>
      </c>
      <c r="H33" s="506">
        <f>'Смета ВО'!L67</f>
        <v>0</v>
      </c>
      <c r="I33" s="484" t="s">
        <v>499</v>
      </c>
      <c r="J33" s="506">
        <f>'Смета ВО'!J67</f>
        <v>0</v>
      </c>
      <c r="K33" s="506">
        <f>'Смета ВО'!M67</f>
        <v>0</v>
      </c>
      <c r="L33" s="484" t="s">
        <v>499</v>
      </c>
    </row>
    <row r="34" spans="1:12" ht="25.5" x14ac:dyDescent="0.25">
      <c r="A34" s="1"/>
      <c r="B34" s="324" t="s">
        <v>126</v>
      </c>
      <c r="C34" s="504" t="s">
        <v>12</v>
      </c>
      <c r="D34" s="505">
        <f>'Смета ВО'!H68</f>
        <v>0</v>
      </c>
      <c r="E34" s="505">
        <f>'Смета ВО'!K68</f>
        <v>0</v>
      </c>
      <c r="F34" s="484" t="s">
        <v>499</v>
      </c>
      <c r="G34" s="506">
        <f>'Смета ВО'!I68</f>
        <v>0</v>
      </c>
      <c r="H34" s="506">
        <f>'Смета ВО'!L68</f>
        <v>0</v>
      </c>
      <c r="I34" s="484" t="s">
        <v>499</v>
      </c>
      <c r="J34" s="506">
        <f>'Смета ВО'!J68</f>
        <v>0</v>
      </c>
      <c r="K34" s="506">
        <f>'Смета ВО'!M68</f>
        <v>0</v>
      </c>
      <c r="L34" s="484" t="s">
        <v>499</v>
      </c>
    </row>
    <row r="35" spans="1:12" ht="38.25" x14ac:dyDescent="0.25">
      <c r="A35" s="1"/>
      <c r="B35" s="324" t="s">
        <v>128</v>
      </c>
      <c r="C35" s="504" t="s">
        <v>12</v>
      </c>
      <c r="D35" s="505">
        <f>'Смета ВО'!H69</f>
        <v>0</v>
      </c>
      <c r="E35" s="505">
        <f>'Смета ВО'!K69</f>
        <v>0</v>
      </c>
      <c r="F35" s="484" t="s">
        <v>499</v>
      </c>
      <c r="G35" s="506">
        <f>'Смета ВО'!I69</f>
        <v>0</v>
      </c>
      <c r="H35" s="506">
        <f>'Смета ВО'!L69</f>
        <v>0</v>
      </c>
      <c r="I35" s="484" t="s">
        <v>499</v>
      </c>
      <c r="J35" s="506">
        <f>'Смета ВО'!J69</f>
        <v>0</v>
      </c>
      <c r="K35" s="506">
        <f>'Смета ВО'!M69</f>
        <v>0</v>
      </c>
      <c r="L35" s="484" t="s">
        <v>499</v>
      </c>
    </row>
    <row r="36" spans="1:12" x14ac:dyDescent="0.25">
      <c r="A36" s="1"/>
      <c r="B36" s="503" t="s">
        <v>130</v>
      </c>
      <c r="C36" s="504" t="s">
        <v>12</v>
      </c>
      <c r="D36" s="505">
        <f>'Смета ВО'!H70</f>
        <v>0</v>
      </c>
      <c r="E36" s="505">
        <f>'Смета ВО'!K70</f>
        <v>0</v>
      </c>
      <c r="F36" s="484" t="s">
        <v>499</v>
      </c>
      <c r="G36" s="506">
        <f>'Смета ВО'!I70</f>
        <v>0</v>
      </c>
      <c r="H36" s="506">
        <f>'Смета ВО'!L70</f>
        <v>0</v>
      </c>
      <c r="I36" s="484" t="s">
        <v>499</v>
      </c>
      <c r="J36" s="506">
        <f>'Смета ВО'!J70</f>
        <v>0</v>
      </c>
      <c r="K36" s="506">
        <f>'Смета ВО'!M70</f>
        <v>0</v>
      </c>
      <c r="L36" s="484" t="s">
        <v>499</v>
      </c>
    </row>
    <row r="37" spans="1:12" x14ac:dyDescent="0.25">
      <c r="A37" s="1"/>
      <c r="B37" s="503" t="s">
        <v>132</v>
      </c>
      <c r="C37" s="504" t="s">
        <v>12</v>
      </c>
      <c r="D37" s="505">
        <f>'Смета ВО'!H71</f>
        <v>0</v>
      </c>
      <c r="E37" s="505">
        <f>'Смета ВО'!K71</f>
        <v>0</v>
      </c>
      <c r="F37" s="484" t="s">
        <v>499</v>
      </c>
      <c r="G37" s="506">
        <f>'Смета ВО'!I71</f>
        <v>0</v>
      </c>
      <c r="H37" s="506">
        <f>'Смета ВО'!L71</f>
        <v>0</v>
      </c>
      <c r="I37" s="484" t="s">
        <v>499</v>
      </c>
      <c r="J37" s="506">
        <f>'Смета ВО'!J71</f>
        <v>0</v>
      </c>
      <c r="K37" s="506">
        <f>'Смета ВО'!M71</f>
        <v>0</v>
      </c>
      <c r="L37" s="484" t="s">
        <v>499</v>
      </c>
    </row>
    <row r="38" spans="1:12" ht="77.25" thickBot="1" x14ac:dyDescent="0.3">
      <c r="A38" s="1"/>
      <c r="B38" s="324" t="s">
        <v>134</v>
      </c>
      <c r="C38" s="504" t="s">
        <v>12</v>
      </c>
      <c r="D38" s="597">
        <f>'Смета ВО'!H72</f>
        <v>0</v>
      </c>
      <c r="E38" s="597">
        <f>'Смета ВО'!K72</f>
        <v>0</v>
      </c>
      <c r="F38" s="484" t="s">
        <v>499</v>
      </c>
      <c r="G38" s="506">
        <f>'Смета ВО'!I72</f>
        <v>0</v>
      </c>
      <c r="H38" s="506">
        <f>'Смета ВО'!L72</f>
        <v>0</v>
      </c>
      <c r="I38" s="484" t="s">
        <v>499</v>
      </c>
      <c r="J38" s="506">
        <f>'Смета ВО'!J72</f>
        <v>0</v>
      </c>
      <c r="K38" s="506">
        <f>'Смета ВО'!M72</f>
        <v>0</v>
      </c>
      <c r="L38" s="484" t="s">
        <v>499</v>
      </c>
    </row>
    <row r="39" spans="1:12" ht="17.25" thickTop="1" thickBot="1" x14ac:dyDescent="0.3">
      <c r="A39" s="1"/>
      <c r="B39" s="508" t="s">
        <v>513</v>
      </c>
      <c r="C39" s="509" t="s">
        <v>12</v>
      </c>
      <c r="D39" s="528">
        <f>D7+D15+D19+D29+D30+D31+D32</f>
        <v>55579.675376399995</v>
      </c>
      <c r="E39" s="528">
        <f>E7+E15+E19+E29+E30+E31+E32</f>
        <v>0</v>
      </c>
      <c r="F39" s="529"/>
      <c r="G39" s="529" t="e">
        <f>G7+G15+G19+G29+G30+G31+G32</f>
        <v>#REF!</v>
      </c>
      <c r="H39" s="529">
        <f>H7+H15+H19+H29+H30+H31+H32</f>
        <v>0</v>
      </c>
      <c r="I39" s="529"/>
      <c r="J39" s="529" t="e">
        <f>J7+J15+J19+J29+J30+J31+J32</f>
        <v>#REF!</v>
      </c>
      <c r="K39" s="529" t="e">
        <f>K7+K15+K19+K29+K30+K31+K32</f>
        <v>#REF!</v>
      </c>
      <c r="L39" s="529"/>
    </row>
    <row r="40" spans="1:12" ht="15.75" thickTop="1" x14ac:dyDescent="0.25">
      <c r="A40" s="52"/>
      <c r="B40" s="511" t="s">
        <v>136</v>
      </c>
      <c r="C40" s="511" t="s">
        <v>12</v>
      </c>
      <c r="D40" s="230">
        <f>SUM(D41:D46)</f>
        <v>1099.6062244682198</v>
      </c>
      <c r="E40" s="530">
        <f>SUM(E41:E46)</f>
        <v>0</v>
      </c>
      <c r="F40" s="230"/>
      <c r="G40" s="230">
        <f>SUM(G41:G46)</f>
        <v>1361.650747428082</v>
      </c>
      <c r="H40" s="530">
        <f>SUM(H41:H46)</f>
        <v>0</v>
      </c>
      <c r="I40" s="230"/>
      <c r="J40" s="230">
        <f>SUM(J41:J46)</f>
        <v>1405.305977531933</v>
      </c>
      <c r="K40" s="530">
        <f>SUM(K41:K46)</f>
        <v>0</v>
      </c>
      <c r="L40" s="230"/>
    </row>
    <row r="41" spans="1:12" x14ac:dyDescent="0.25">
      <c r="A41" s="1"/>
      <c r="B41" s="164" t="s">
        <v>514</v>
      </c>
      <c r="C41" s="164" t="s">
        <v>12</v>
      </c>
      <c r="D41" s="34">
        <f>'Смета ВО'!H75</f>
        <v>416.84756532299997</v>
      </c>
      <c r="E41" s="433">
        <f>'Смета ВО'!K75</f>
        <v>0</v>
      </c>
      <c r="F41" s="34"/>
      <c r="G41" s="34">
        <f>'Смета ВО'!I75</f>
        <v>419.86907669130005</v>
      </c>
      <c r="H41" s="433">
        <f>'Смета ВО'!L75</f>
        <v>0</v>
      </c>
      <c r="I41" s="34"/>
      <c r="J41" s="34">
        <f>'Смета ВО'!J75</f>
        <v>427.28594520344996</v>
      </c>
      <c r="K41" s="433">
        <f>'Смета ВО'!M75</f>
        <v>0</v>
      </c>
      <c r="L41" s="34"/>
    </row>
    <row r="42" spans="1:12" ht="25.5" x14ac:dyDescent="0.25">
      <c r="A42" s="1"/>
      <c r="B42" s="324" t="s">
        <v>138</v>
      </c>
      <c r="C42" s="164" t="s">
        <v>12</v>
      </c>
      <c r="D42" s="34">
        <f>'Смета ВО'!H76</f>
        <v>0</v>
      </c>
      <c r="E42" s="433">
        <f>'Смета ВО'!K76</f>
        <v>0</v>
      </c>
      <c r="F42" s="134"/>
      <c r="G42" s="34">
        <f>'Смета ВО'!I76</f>
        <v>0</v>
      </c>
      <c r="H42" s="433">
        <f>'Смета ВО'!L76</f>
        <v>0</v>
      </c>
      <c r="I42" s="134"/>
      <c r="J42" s="34">
        <f>'Смета ВО'!J76</f>
        <v>0</v>
      </c>
      <c r="K42" s="433">
        <f>'Смета ВО'!M76</f>
        <v>0</v>
      </c>
      <c r="L42" s="134"/>
    </row>
    <row r="43" spans="1:12" x14ac:dyDescent="0.25">
      <c r="A43" s="1"/>
      <c r="B43" s="503" t="s">
        <v>141</v>
      </c>
      <c r="C43" s="164" t="s">
        <v>12</v>
      </c>
      <c r="D43" s="34">
        <f>'Смета ВО'!H77</f>
        <v>0</v>
      </c>
      <c r="E43" s="433">
        <f>'Смета ВО'!K77</f>
        <v>0</v>
      </c>
      <c r="F43" s="134"/>
      <c r="G43" s="34">
        <f>'Смета ВО'!I77</f>
        <v>0</v>
      </c>
      <c r="H43" s="433">
        <f>'Смета ВО'!L77</f>
        <v>0</v>
      </c>
      <c r="I43" s="134"/>
      <c r="J43" s="34">
        <f>'Смета ВО'!J77</f>
        <v>0</v>
      </c>
      <c r="K43" s="433">
        <f>'Смета ВО'!M77</f>
        <v>0</v>
      </c>
      <c r="L43" s="134"/>
    </row>
    <row r="44" spans="1:12" ht="63.75" x14ac:dyDescent="0.25">
      <c r="A44" s="1"/>
      <c r="B44" s="512" t="s">
        <v>515</v>
      </c>
      <c r="C44" s="513" t="s">
        <v>12</v>
      </c>
      <c r="D44" s="34">
        <f>'Смета ВО'!H78</f>
        <v>624.4</v>
      </c>
      <c r="E44" s="433">
        <f>'Смета ВО'!K78</f>
        <v>0</v>
      </c>
      <c r="F44" s="489"/>
      <c r="G44" s="34">
        <f>'Смета ВО'!I78</f>
        <v>883</v>
      </c>
      <c r="H44" s="433">
        <f>'Смета ВО'!L78</f>
        <v>0</v>
      </c>
      <c r="I44" s="484"/>
      <c r="J44" s="34">
        <f>'Смета ВО'!J78</f>
        <v>918.2</v>
      </c>
      <c r="K44" s="433">
        <f>'Смета ВО'!M78</f>
        <v>0</v>
      </c>
      <c r="L44" s="489"/>
    </row>
    <row r="45" spans="1:12" ht="63.75" x14ac:dyDescent="0.25">
      <c r="A45" s="1"/>
      <c r="B45" s="324" t="s">
        <v>150</v>
      </c>
      <c r="C45" s="513" t="s">
        <v>12</v>
      </c>
      <c r="D45" s="34">
        <f>'Смета ВО'!H79</f>
        <v>0</v>
      </c>
      <c r="E45" s="433">
        <f>'Смета ВО'!K79</f>
        <v>0</v>
      </c>
      <c r="F45" s="134"/>
      <c r="G45" s="34">
        <f>'Смета ВО'!I79</f>
        <v>0</v>
      </c>
      <c r="H45" s="433">
        <f>'Смета ВО'!L79</f>
        <v>0</v>
      </c>
      <c r="I45" s="134"/>
      <c r="J45" s="34">
        <f>'Смета ВО'!J79</f>
        <v>0</v>
      </c>
      <c r="K45" s="433">
        <f>'Смета ВО'!M79</f>
        <v>0</v>
      </c>
      <c r="L45" s="134"/>
    </row>
    <row r="46" spans="1:12" ht="51.75" thickBot="1" x14ac:dyDescent="0.3">
      <c r="A46" s="520"/>
      <c r="B46" s="521" t="s">
        <v>145</v>
      </c>
      <c r="C46" s="522" t="s">
        <v>12</v>
      </c>
      <c r="D46" s="34">
        <f>'Смета ВО'!H80</f>
        <v>58.358659145219988</v>
      </c>
      <c r="E46" s="433">
        <f>'Смета ВО'!K80</f>
        <v>0</v>
      </c>
      <c r="F46" s="531"/>
      <c r="G46" s="34">
        <f>'Смета ВО'!I80</f>
        <v>58.781670736782004</v>
      </c>
      <c r="H46" s="433">
        <f>'Смета ВО'!L80</f>
        <v>0</v>
      </c>
      <c r="I46" s="531"/>
      <c r="J46" s="34">
        <f>'Смета ВО'!J80</f>
        <v>59.820032328482995</v>
      </c>
      <c r="K46" s="433">
        <f>'Смета ВО'!M80</f>
        <v>0</v>
      </c>
      <c r="L46" s="531"/>
    </row>
    <row r="47" spans="1:12" ht="27" thickTop="1" thickBot="1" x14ac:dyDescent="0.3">
      <c r="A47" s="510"/>
      <c r="B47" s="525" t="s">
        <v>394</v>
      </c>
      <c r="C47" s="526" t="s">
        <v>12</v>
      </c>
      <c r="D47" s="532">
        <f>SUM(D48:D50)</f>
        <v>3169.9</v>
      </c>
      <c r="E47" s="533">
        <f>SUM(E48:E50)</f>
        <v>0</v>
      </c>
      <c r="F47" s="532"/>
      <c r="G47" s="532">
        <f>SUM(G48:G50)</f>
        <v>3669.9</v>
      </c>
      <c r="H47" s="533">
        <f>SUM(H48:H50)</f>
        <v>0</v>
      </c>
      <c r="I47" s="532"/>
      <c r="J47" s="532">
        <f>SUM(J48:J50)</f>
        <v>3569.9</v>
      </c>
      <c r="K47" s="533">
        <f>SUM(K48:K50)</f>
        <v>0</v>
      </c>
      <c r="L47" s="534"/>
    </row>
    <row r="48" spans="1:12" ht="77.25" thickTop="1" x14ac:dyDescent="0.25">
      <c r="A48" s="33"/>
      <c r="B48" s="523" t="s">
        <v>386</v>
      </c>
      <c r="C48" s="524" t="s">
        <v>12</v>
      </c>
      <c r="D48" s="535">
        <f>'Смета ВО'!H82</f>
        <v>0</v>
      </c>
      <c r="E48" s="535">
        <f>'Смета ВО'!K82</f>
        <v>0</v>
      </c>
      <c r="F48" s="34"/>
      <c r="G48" s="34">
        <f>'Смета ВО'!I82</f>
        <v>0</v>
      </c>
      <c r="H48" s="34">
        <f>'Смета ВО'!L82</f>
        <v>0</v>
      </c>
      <c r="I48" s="34"/>
      <c r="J48" s="34">
        <f>'Смета ВО'!J82</f>
        <v>0</v>
      </c>
      <c r="K48" s="34">
        <f>'Смета ВО'!M82</f>
        <v>0</v>
      </c>
      <c r="L48" s="34"/>
    </row>
    <row r="49" spans="1:12" ht="25.5" x14ac:dyDescent="0.25">
      <c r="A49" s="1"/>
      <c r="B49" s="324" t="s">
        <v>388</v>
      </c>
      <c r="C49" s="513" t="s">
        <v>12</v>
      </c>
      <c r="D49" s="535">
        <f>'Смета ВО'!H83</f>
        <v>3169.9</v>
      </c>
      <c r="E49" s="535">
        <f>'Смета ВО'!K83</f>
        <v>0</v>
      </c>
      <c r="F49" s="134"/>
      <c r="G49" s="34">
        <f>'Смета ВО'!I83</f>
        <v>3669.9</v>
      </c>
      <c r="H49" s="34">
        <f>'Смета ВО'!L83</f>
        <v>0</v>
      </c>
      <c r="I49" s="134"/>
      <c r="J49" s="34">
        <f>'Смета ВО'!J83</f>
        <v>3569.9</v>
      </c>
      <c r="K49" s="34">
        <f>'Смета ВО'!M83</f>
        <v>0</v>
      </c>
      <c r="L49" s="134"/>
    </row>
    <row r="50" spans="1:12" ht="63.75" x14ac:dyDescent="0.25">
      <c r="A50" s="1"/>
      <c r="B50" s="324" t="s">
        <v>390</v>
      </c>
      <c r="C50" s="325" t="s">
        <v>12</v>
      </c>
      <c r="D50" s="535">
        <f>'Смета ВО'!H84</f>
        <v>0</v>
      </c>
      <c r="E50" s="535">
        <f>'Смета ВО'!K84</f>
        <v>0</v>
      </c>
      <c r="F50" s="134"/>
      <c r="G50" s="34">
        <f>'Смета ВО'!I84</f>
        <v>0</v>
      </c>
      <c r="H50" s="34">
        <f>'Смета ВО'!L84</f>
        <v>0</v>
      </c>
      <c r="I50" s="134"/>
      <c r="J50" s="34">
        <f>'Смета ВО'!J84</f>
        <v>0</v>
      </c>
      <c r="K50" s="34">
        <f>'Смета ВО'!M84</f>
        <v>0</v>
      </c>
      <c r="L50" s="134"/>
    </row>
    <row r="51" spans="1:12" ht="30" x14ac:dyDescent="0.25">
      <c r="A51" s="1"/>
      <c r="B51" s="325" t="s">
        <v>516</v>
      </c>
      <c r="C51" s="325" t="s">
        <v>12</v>
      </c>
      <c r="D51" s="506">
        <f>D39+D40+D47</f>
        <v>59849.181600868214</v>
      </c>
      <c r="E51" s="506">
        <f t="shared" ref="E51:L51" si="0">E39+E40+E47</f>
        <v>0</v>
      </c>
      <c r="F51" s="506">
        <f t="shared" si="0"/>
        <v>0</v>
      </c>
      <c r="G51" s="506" t="e">
        <f t="shared" si="0"/>
        <v>#REF!</v>
      </c>
      <c r="H51" s="506">
        <f t="shared" si="0"/>
        <v>0</v>
      </c>
      <c r="I51" s="506">
        <f t="shared" si="0"/>
        <v>0</v>
      </c>
      <c r="J51" s="506" t="e">
        <f t="shared" si="0"/>
        <v>#REF!</v>
      </c>
      <c r="K51" s="506" t="e">
        <f t="shared" si="0"/>
        <v>#REF!</v>
      </c>
      <c r="L51" s="506">
        <f t="shared" si="0"/>
        <v>0</v>
      </c>
    </row>
    <row r="52" spans="1:12" ht="30" x14ac:dyDescent="0.25">
      <c r="A52" s="1"/>
      <c r="B52" s="87" t="s">
        <v>517</v>
      </c>
      <c r="C52" s="514" t="s">
        <v>148</v>
      </c>
      <c r="D52" s="507" t="e">
        <f>D51/(D5*1000)</f>
        <v>#REF!</v>
      </c>
      <c r="E52" s="507">
        <f>E51/(E5*1000)</f>
        <v>0</v>
      </c>
      <c r="F52" s="134"/>
      <c r="G52" s="507" t="e">
        <f t="shared" ref="G52:H52" si="1">G51/(G5*1000)</f>
        <v>#REF!</v>
      </c>
      <c r="H52" s="507" t="e">
        <f t="shared" si="1"/>
        <v>#REF!</v>
      </c>
      <c r="I52" s="134"/>
      <c r="J52" s="507" t="e">
        <f t="shared" ref="J52:K52" si="2">J51/(J5*1000)</f>
        <v>#REF!</v>
      </c>
      <c r="K52" s="507" t="e">
        <f t="shared" si="2"/>
        <v>#REF!</v>
      </c>
      <c r="L52" s="134"/>
    </row>
    <row r="53" spans="1:12" x14ac:dyDescent="0.25">
      <c r="A53" s="1"/>
      <c r="B53" s="87"/>
      <c r="C53" s="88"/>
      <c r="D53" s="507"/>
      <c r="E53" s="507"/>
      <c r="F53" s="134"/>
      <c r="G53" s="134"/>
      <c r="H53" s="134"/>
      <c r="I53" s="134"/>
      <c r="J53" s="134"/>
      <c r="K53" s="134"/>
      <c r="L53" s="134"/>
    </row>
  </sheetData>
  <mergeCells count="9">
    <mergeCell ref="I3:I4"/>
    <mergeCell ref="J3:K3"/>
    <mergeCell ref="L3:L4"/>
    <mergeCell ref="A3:A4"/>
    <mergeCell ref="B3:B4"/>
    <mergeCell ref="C3:C4"/>
    <mergeCell ref="D3:E3"/>
    <mergeCell ref="F3:F4"/>
    <mergeCell ref="G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P423"/>
  <sheetViews>
    <sheetView workbookViewId="0">
      <selection activeCell="H423" sqref="H423"/>
    </sheetView>
  </sheetViews>
  <sheetFormatPr defaultRowHeight="15" x14ac:dyDescent="0.25"/>
  <cols>
    <col min="2" max="2" width="27.28515625" customWidth="1"/>
    <col min="4" max="4" width="10.5703125" bestFit="1" customWidth="1"/>
    <col min="15" max="15" width="12.42578125" customWidth="1"/>
  </cols>
  <sheetData>
    <row r="3" spans="1:11" x14ac:dyDescent="0.25">
      <c r="D3" s="793" t="s">
        <v>176</v>
      </c>
      <c r="E3" s="793"/>
      <c r="F3" s="793"/>
      <c r="G3" s="793"/>
      <c r="H3" s="793"/>
      <c r="I3" s="793"/>
    </row>
    <row r="4" spans="1:11" x14ac:dyDescent="0.25">
      <c r="D4" s="793" t="s">
        <v>177</v>
      </c>
      <c r="E4" s="793"/>
      <c r="F4" s="793"/>
      <c r="G4" s="793"/>
      <c r="H4" s="793"/>
      <c r="I4" s="793"/>
    </row>
    <row r="5" spans="1:11" x14ac:dyDescent="0.25">
      <c r="D5" s="82" t="s">
        <v>303</v>
      </c>
      <c r="E5" s="82"/>
      <c r="F5" s="82"/>
      <c r="G5" s="82"/>
      <c r="H5" s="82"/>
      <c r="I5" s="82"/>
    </row>
    <row r="6" spans="1:11" x14ac:dyDescent="0.25">
      <c r="D6" s="793" t="s">
        <v>178</v>
      </c>
      <c r="E6" s="793"/>
      <c r="F6" s="793"/>
      <c r="G6" s="793"/>
      <c r="H6" s="793"/>
      <c r="I6" s="793"/>
    </row>
    <row r="7" spans="1:11" x14ac:dyDescent="0.25">
      <c r="D7" s="560"/>
      <c r="E7" s="560"/>
      <c r="F7" s="560"/>
      <c r="G7" s="560"/>
      <c r="H7" s="560"/>
      <c r="I7" s="560"/>
    </row>
    <row r="8" spans="1:11" x14ac:dyDescent="0.25">
      <c r="A8" t="s">
        <v>379</v>
      </c>
      <c r="D8" s="560"/>
      <c r="E8" s="560"/>
      <c r="F8" s="560"/>
      <c r="G8" s="560"/>
      <c r="H8" s="560"/>
      <c r="I8" s="560"/>
    </row>
    <row r="9" spans="1:11" ht="18.75" x14ac:dyDescent="0.3">
      <c r="A9" s="561" t="s">
        <v>492</v>
      </c>
      <c r="D9" s="560"/>
      <c r="E9" s="560"/>
      <c r="F9" s="560"/>
      <c r="G9" s="560"/>
      <c r="H9" s="560"/>
      <c r="I9" s="560"/>
    </row>
    <row r="10" spans="1:11" ht="15.75" thickBot="1" x14ac:dyDescent="0.3">
      <c r="A10" s="81" t="s">
        <v>535</v>
      </c>
    </row>
    <row r="11" spans="1:11" ht="15.75" thickBot="1" x14ac:dyDescent="0.3">
      <c r="A11" s="785" t="s">
        <v>0</v>
      </c>
      <c r="B11" s="785" t="s">
        <v>1</v>
      </c>
      <c r="C11" s="785" t="s">
        <v>2</v>
      </c>
      <c r="D11" s="788"/>
      <c r="E11" s="788"/>
      <c r="F11" s="788"/>
      <c r="G11" s="788"/>
      <c r="H11" s="790"/>
      <c r="I11" s="789" t="s">
        <v>174</v>
      </c>
      <c r="J11" s="788"/>
      <c r="K11" s="790"/>
    </row>
    <row r="12" spans="1:11" ht="15.75" customHeight="1" thickBot="1" x14ac:dyDescent="0.3">
      <c r="A12" s="787"/>
      <c r="B12" s="787"/>
      <c r="C12" s="787"/>
      <c r="D12" s="791" t="s">
        <v>695</v>
      </c>
      <c r="E12" s="792"/>
      <c r="F12" s="785" t="s">
        <v>402</v>
      </c>
      <c r="G12" s="785" t="s">
        <v>676</v>
      </c>
      <c r="H12" s="785" t="s">
        <v>696</v>
      </c>
      <c r="I12" s="785" t="s">
        <v>402</v>
      </c>
      <c r="J12" s="785" t="s">
        <v>676</v>
      </c>
      <c r="K12" s="785" t="s">
        <v>696</v>
      </c>
    </row>
    <row r="13" spans="1:11" ht="15.75" thickBot="1" x14ac:dyDescent="0.3">
      <c r="A13" s="786"/>
      <c r="B13" s="786"/>
      <c r="C13" s="786"/>
      <c r="D13" s="4" t="s">
        <v>8</v>
      </c>
      <c r="E13" s="4" t="s">
        <v>9</v>
      </c>
      <c r="F13" s="786"/>
      <c r="G13" s="786"/>
      <c r="H13" s="786"/>
      <c r="I13" s="786"/>
      <c r="J13" s="786"/>
      <c r="K13" s="786"/>
    </row>
    <row r="14" spans="1:11" x14ac:dyDescent="0.25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71">
        <v>6</v>
      </c>
      <c r="G14" s="63">
        <v>7</v>
      </c>
      <c r="H14" s="63">
        <v>8</v>
      </c>
      <c r="I14" s="33">
        <v>9</v>
      </c>
      <c r="J14" s="33">
        <v>10</v>
      </c>
      <c r="K14" s="33">
        <v>11</v>
      </c>
    </row>
    <row r="15" spans="1:11" x14ac:dyDescent="0.25">
      <c r="A15" s="51" t="s">
        <v>152</v>
      </c>
      <c r="B15" s="51" t="s">
        <v>14</v>
      </c>
      <c r="C15" s="51"/>
      <c r="D15" s="52"/>
      <c r="E15" s="52"/>
      <c r="F15" s="72"/>
      <c r="G15" s="72"/>
      <c r="H15" s="72"/>
      <c r="I15" s="52"/>
      <c r="J15" s="52"/>
      <c r="K15" s="52"/>
    </row>
    <row r="16" spans="1:11" x14ac:dyDescent="0.25">
      <c r="A16" s="27" t="s">
        <v>11</v>
      </c>
      <c r="B16" s="45" t="s">
        <v>709</v>
      </c>
      <c r="C16" s="1"/>
      <c r="D16" s="1"/>
      <c r="E16" s="1"/>
      <c r="F16" s="66"/>
      <c r="G16" s="66"/>
      <c r="H16" s="66"/>
      <c r="I16" s="1"/>
      <c r="J16" s="1"/>
      <c r="K16" s="1"/>
    </row>
    <row r="17" spans="1:16" x14ac:dyDescent="0.25">
      <c r="A17" s="27" t="s">
        <v>13</v>
      </c>
      <c r="B17" s="1" t="s">
        <v>154</v>
      </c>
      <c r="C17" s="1" t="s">
        <v>708</v>
      </c>
      <c r="D17" s="1"/>
      <c r="E17" s="1"/>
      <c r="F17" s="66">
        <v>36</v>
      </c>
      <c r="G17" s="66">
        <v>36</v>
      </c>
      <c r="H17" s="66">
        <v>36</v>
      </c>
      <c r="I17" s="1"/>
      <c r="J17" s="1"/>
      <c r="K17" s="1"/>
    </row>
    <row r="18" spans="1:16" x14ac:dyDescent="0.25">
      <c r="A18" s="27" t="s">
        <v>155</v>
      </c>
      <c r="B18" s="1" t="s">
        <v>156</v>
      </c>
      <c r="C18" s="1" t="s">
        <v>12</v>
      </c>
      <c r="D18" s="1"/>
      <c r="E18" s="1"/>
      <c r="F18" s="66">
        <v>11</v>
      </c>
      <c r="G18" s="66">
        <v>11.44</v>
      </c>
      <c r="H18" s="66">
        <v>11.9</v>
      </c>
      <c r="I18" s="1"/>
      <c r="J18" s="1"/>
      <c r="K18" s="1"/>
    </row>
    <row r="19" spans="1:16" x14ac:dyDescent="0.25">
      <c r="A19" s="107" t="s">
        <v>159</v>
      </c>
      <c r="B19" s="156" t="s">
        <v>158</v>
      </c>
      <c r="C19" s="87" t="s">
        <v>12</v>
      </c>
      <c r="D19" s="87">
        <f t="shared" ref="D19:H19" si="0">D18*D17</f>
        <v>0</v>
      </c>
      <c r="E19" s="87">
        <f t="shared" si="0"/>
        <v>0</v>
      </c>
      <c r="F19" s="87">
        <f t="shared" si="0"/>
        <v>396</v>
      </c>
      <c r="G19" s="87">
        <f t="shared" si="0"/>
        <v>411.84</v>
      </c>
      <c r="H19" s="87">
        <f t="shared" si="0"/>
        <v>428.40000000000003</v>
      </c>
      <c r="I19" s="87">
        <f t="shared" ref="I19:K19" si="1">I18*I17</f>
        <v>0</v>
      </c>
      <c r="J19" s="87">
        <f t="shared" si="1"/>
        <v>0</v>
      </c>
      <c r="K19" s="87">
        <f t="shared" si="1"/>
        <v>0</v>
      </c>
    </row>
    <row r="20" spans="1:16" x14ac:dyDescent="0.25">
      <c r="A20" s="27" t="s">
        <v>19</v>
      </c>
      <c r="B20" s="47" t="s">
        <v>162</v>
      </c>
      <c r="C20" s="1"/>
      <c r="D20" s="1"/>
      <c r="E20" s="1"/>
      <c r="F20" s="66"/>
      <c r="G20" s="66"/>
      <c r="H20" s="66"/>
      <c r="I20" s="1"/>
      <c r="J20" s="1"/>
      <c r="K20" s="1"/>
    </row>
    <row r="21" spans="1:16" x14ac:dyDescent="0.25">
      <c r="A21" s="27" t="s">
        <v>21</v>
      </c>
      <c r="B21" s="1" t="s">
        <v>154</v>
      </c>
      <c r="C21" s="1" t="s">
        <v>157</v>
      </c>
      <c r="D21" s="1"/>
      <c r="E21" s="1"/>
      <c r="F21" s="66"/>
      <c r="G21" s="66"/>
      <c r="H21" s="66"/>
      <c r="I21" s="1"/>
      <c r="J21" s="1"/>
      <c r="K21" s="1"/>
    </row>
    <row r="22" spans="1:16" x14ac:dyDescent="0.25">
      <c r="A22" s="27" t="s">
        <v>160</v>
      </c>
      <c r="B22" s="1" t="s">
        <v>156</v>
      </c>
      <c r="C22" s="1" t="s">
        <v>12</v>
      </c>
      <c r="D22" s="1"/>
      <c r="E22" s="1"/>
      <c r="F22" s="66"/>
      <c r="G22" s="66"/>
      <c r="H22" s="66"/>
      <c r="I22" s="1"/>
      <c r="J22" s="1"/>
      <c r="K22" s="1"/>
    </row>
    <row r="23" spans="1:16" ht="15.75" thickBot="1" x14ac:dyDescent="0.3">
      <c r="A23" s="28" t="s">
        <v>161</v>
      </c>
      <c r="B23" s="48" t="s">
        <v>158</v>
      </c>
      <c r="C23" s="35" t="s">
        <v>12</v>
      </c>
      <c r="D23" s="35">
        <f t="shared" ref="D23:H23" si="2">D22*D21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ref="I23:K23" si="3">I22*I21</f>
        <v>0</v>
      </c>
      <c r="J23" s="35">
        <f t="shared" si="3"/>
        <v>0</v>
      </c>
      <c r="K23" s="35">
        <f t="shared" si="3"/>
        <v>0</v>
      </c>
    </row>
    <row r="24" spans="1:16" ht="15.75" thickBot="1" x14ac:dyDescent="0.3">
      <c r="A24" s="49"/>
      <c r="B24" s="50" t="s">
        <v>163</v>
      </c>
      <c r="C24" s="50" t="s">
        <v>12</v>
      </c>
      <c r="D24" s="321">
        <f t="shared" ref="D24:H24" si="4">D23+D19</f>
        <v>0</v>
      </c>
      <c r="E24" s="321">
        <f t="shared" si="4"/>
        <v>0</v>
      </c>
      <c r="F24" s="321">
        <f t="shared" si="4"/>
        <v>396</v>
      </c>
      <c r="G24" s="321">
        <f t="shared" si="4"/>
        <v>411.84</v>
      </c>
      <c r="H24" s="321">
        <f t="shared" si="4"/>
        <v>428.40000000000003</v>
      </c>
      <c r="I24" s="321">
        <f t="shared" ref="I24:K24" si="5">I23+I19</f>
        <v>0</v>
      </c>
      <c r="J24" s="76">
        <f t="shared" si="5"/>
        <v>0</v>
      </c>
      <c r="K24" s="76">
        <f t="shared" si="5"/>
        <v>0</v>
      </c>
    </row>
    <row r="25" spans="1:16" ht="60" x14ac:dyDescent="0.25">
      <c r="A25" s="54" t="s">
        <v>153</v>
      </c>
      <c r="B25" s="54" t="s">
        <v>164</v>
      </c>
      <c r="C25" s="53"/>
      <c r="D25" s="53"/>
      <c r="E25" s="53"/>
      <c r="F25" s="73"/>
      <c r="G25" s="73"/>
      <c r="H25" s="73"/>
      <c r="I25" s="52"/>
      <c r="J25" s="52"/>
      <c r="K25" s="52"/>
      <c r="M25" t="s">
        <v>706</v>
      </c>
    </row>
    <row r="26" spans="1:16" x14ac:dyDescent="0.25">
      <c r="A26" s="29" t="s">
        <v>165</v>
      </c>
      <c r="B26" s="46" t="s">
        <v>703</v>
      </c>
      <c r="C26" s="1"/>
      <c r="D26" s="1"/>
      <c r="E26" s="1"/>
      <c r="F26" s="66"/>
      <c r="G26" s="66"/>
      <c r="H26" s="66"/>
      <c r="I26" s="1"/>
      <c r="J26" s="1"/>
      <c r="K26" s="1"/>
      <c r="O26" t="s">
        <v>699</v>
      </c>
      <c r="P26" t="s">
        <v>700</v>
      </c>
    </row>
    <row r="27" spans="1:16" x14ac:dyDescent="0.25">
      <c r="A27" s="27"/>
      <c r="B27" s="1" t="s">
        <v>154</v>
      </c>
      <c r="C27" s="1"/>
      <c r="D27" s="1"/>
      <c r="E27" s="1">
        <v>2345</v>
      </c>
      <c r="F27" s="66">
        <v>2345</v>
      </c>
      <c r="G27" s="66">
        <v>2345</v>
      </c>
      <c r="H27" s="66">
        <v>2345</v>
      </c>
      <c r="I27" s="1"/>
      <c r="J27" s="1"/>
      <c r="K27" s="1"/>
      <c r="M27" t="s">
        <v>697</v>
      </c>
      <c r="N27" t="s">
        <v>698</v>
      </c>
      <c r="O27">
        <v>7</v>
      </c>
      <c r="P27">
        <v>1750</v>
      </c>
    </row>
    <row r="28" spans="1:16" x14ac:dyDescent="0.25">
      <c r="A28" s="27"/>
      <c r="B28" s="1" t="s">
        <v>166</v>
      </c>
      <c r="C28" s="1"/>
      <c r="D28" s="1"/>
      <c r="E28" s="356">
        <v>35.5</v>
      </c>
      <c r="F28" s="66">
        <v>36.92</v>
      </c>
      <c r="G28" s="66">
        <v>38.4</v>
      </c>
      <c r="H28" s="66">
        <v>40</v>
      </c>
      <c r="I28" s="1"/>
      <c r="J28" s="1"/>
      <c r="K28" s="1"/>
      <c r="M28" t="s">
        <v>701</v>
      </c>
      <c r="N28" t="s">
        <v>702</v>
      </c>
      <c r="O28">
        <v>28.9</v>
      </c>
      <c r="P28">
        <v>2345</v>
      </c>
    </row>
    <row r="29" spans="1:16" x14ac:dyDescent="0.25">
      <c r="A29" s="107"/>
      <c r="B29" s="156" t="s">
        <v>704</v>
      </c>
      <c r="C29" s="87" t="s">
        <v>12</v>
      </c>
      <c r="D29" s="87">
        <f t="shared" ref="D29" si="6">D28*D27</f>
        <v>0</v>
      </c>
      <c r="E29" s="766">
        <f>E28*E27/1000</f>
        <v>83.247500000000002</v>
      </c>
      <c r="F29" s="766">
        <f t="shared" ref="F29:H29" si="7">F28*F27/1000</f>
        <v>86.577400000000011</v>
      </c>
      <c r="G29" s="766">
        <f t="shared" si="7"/>
        <v>90.048000000000002</v>
      </c>
      <c r="H29" s="766">
        <f t="shared" si="7"/>
        <v>93.8</v>
      </c>
      <c r="I29" s="87">
        <f t="shared" ref="I29:K29" si="8">I28*I27</f>
        <v>0</v>
      </c>
      <c r="J29" s="87">
        <f t="shared" si="8"/>
        <v>0</v>
      </c>
      <c r="K29" s="87">
        <f t="shared" si="8"/>
        <v>0</v>
      </c>
      <c r="M29" t="s">
        <v>707</v>
      </c>
      <c r="N29" t="s">
        <v>698</v>
      </c>
      <c r="O29">
        <v>8</v>
      </c>
      <c r="P29">
        <v>1221</v>
      </c>
    </row>
    <row r="30" spans="1:16" x14ac:dyDescent="0.25">
      <c r="A30" s="27"/>
      <c r="B30" s="46" t="s">
        <v>705</v>
      </c>
      <c r="C30" s="1"/>
      <c r="D30" s="1"/>
      <c r="E30" s="1"/>
      <c r="F30" s="66"/>
      <c r="G30" s="66"/>
      <c r="H30" s="66"/>
      <c r="I30" s="1"/>
      <c r="J30" s="1"/>
      <c r="K30" s="1"/>
    </row>
    <row r="31" spans="1:16" x14ac:dyDescent="0.25">
      <c r="A31" s="27"/>
      <c r="B31" s="1" t="s">
        <v>154</v>
      </c>
      <c r="C31" s="1"/>
      <c r="D31" s="1"/>
      <c r="E31" s="1">
        <v>2971</v>
      </c>
      <c r="F31" s="66">
        <v>2971</v>
      </c>
      <c r="G31" s="66">
        <v>2971</v>
      </c>
      <c r="H31" s="66">
        <v>2971</v>
      </c>
      <c r="I31" s="1"/>
      <c r="J31" s="1"/>
      <c r="K31" s="1"/>
    </row>
    <row r="32" spans="1:16" x14ac:dyDescent="0.25">
      <c r="A32" s="27"/>
      <c r="B32" s="1" t="s">
        <v>166</v>
      </c>
      <c r="C32" s="1"/>
      <c r="D32" s="1"/>
      <c r="E32" s="356">
        <v>35.549999999999997</v>
      </c>
      <c r="F32" s="66">
        <v>36.97</v>
      </c>
      <c r="G32" s="66">
        <v>38.450000000000003</v>
      </c>
      <c r="H32" s="66">
        <v>40</v>
      </c>
      <c r="I32" s="1"/>
      <c r="J32" s="1"/>
      <c r="K32" s="1"/>
    </row>
    <row r="33" spans="1:11" ht="15.75" thickBot="1" x14ac:dyDescent="0.3">
      <c r="A33" s="27"/>
      <c r="B33" s="47" t="s">
        <v>158</v>
      </c>
      <c r="C33" s="1" t="s">
        <v>12</v>
      </c>
      <c r="D33" s="35">
        <f t="shared" ref="D33" si="9">D32*D31</f>
        <v>0</v>
      </c>
      <c r="E33" s="358">
        <f>E32*E31/1000</f>
        <v>105.61904999999999</v>
      </c>
      <c r="F33" s="358">
        <f t="shared" ref="F33:H33" si="10">F32*F31/1000</f>
        <v>109.83787</v>
      </c>
      <c r="G33" s="358">
        <f t="shared" si="10"/>
        <v>114.23495000000001</v>
      </c>
      <c r="H33" s="358">
        <f t="shared" si="10"/>
        <v>118.84</v>
      </c>
      <c r="I33" s="35">
        <f t="shared" ref="I33:K33" si="11">I32*I31</f>
        <v>0</v>
      </c>
      <c r="J33" s="35">
        <f t="shared" si="11"/>
        <v>0</v>
      </c>
      <c r="K33" s="35">
        <f t="shared" si="11"/>
        <v>0</v>
      </c>
    </row>
    <row r="34" spans="1:11" ht="15.75" thickBot="1" x14ac:dyDescent="0.3">
      <c r="A34" s="49"/>
      <c r="B34" s="50" t="s">
        <v>163</v>
      </c>
      <c r="C34" s="50" t="s">
        <v>12</v>
      </c>
      <c r="D34" s="76">
        <f t="shared" ref="D34:H34" si="12">D33+D29</f>
        <v>0</v>
      </c>
      <c r="E34" s="767">
        <f t="shared" si="12"/>
        <v>188.86654999999999</v>
      </c>
      <c r="F34" s="76">
        <f t="shared" si="12"/>
        <v>196.41527000000002</v>
      </c>
      <c r="G34" s="76">
        <f t="shared" si="12"/>
        <v>204.28295000000003</v>
      </c>
      <c r="H34" s="76">
        <f t="shared" si="12"/>
        <v>212.64</v>
      </c>
      <c r="I34" s="76">
        <f t="shared" ref="I34:K34" si="13">I33+I29</f>
        <v>0</v>
      </c>
      <c r="J34" s="76">
        <f t="shared" si="13"/>
        <v>0</v>
      </c>
      <c r="K34" s="76">
        <f t="shared" si="13"/>
        <v>0</v>
      </c>
    </row>
    <row r="35" spans="1:11" ht="90" x14ac:dyDescent="0.25">
      <c r="A35" s="54" t="s">
        <v>167</v>
      </c>
      <c r="B35" s="57" t="s">
        <v>168</v>
      </c>
      <c r="C35" s="58"/>
      <c r="D35" s="58"/>
      <c r="E35" s="58"/>
      <c r="F35" s="74"/>
      <c r="G35" s="74"/>
      <c r="H35" s="74"/>
      <c r="I35" s="77"/>
      <c r="J35" s="77"/>
      <c r="K35" s="77"/>
    </row>
    <row r="36" spans="1:11" x14ac:dyDescent="0.25">
      <c r="A36" s="29" t="s">
        <v>67</v>
      </c>
      <c r="B36" s="56" t="s">
        <v>710</v>
      </c>
      <c r="C36" s="1"/>
      <c r="D36" s="1"/>
      <c r="E36" s="1"/>
      <c r="F36" s="66"/>
      <c r="G36" s="66"/>
      <c r="H36" s="66"/>
      <c r="I36" s="1"/>
      <c r="J36" s="1"/>
      <c r="K36" s="1"/>
    </row>
    <row r="37" spans="1:11" x14ac:dyDescent="0.25">
      <c r="A37" s="27"/>
      <c r="B37" s="1" t="s">
        <v>154</v>
      </c>
      <c r="C37" s="1"/>
      <c r="D37" s="1">
        <v>3</v>
      </c>
      <c r="E37" s="1"/>
      <c r="F37" s="66"/>
      <c r="G37" s="66"/>
      <c r="H37" s="66"/>
      <c r="I37" s="1"/>
      <c r="J37" s="1"/>
      <c r="K37" s="1"/>
    </row>
    <row r="38" spans="1:11" x14ac:dyDescent="0.25">
      <c r="A38" s="27"/>
      <c r="B38" s="1" t="s">
        <v>166</v>
      </c>
      <c r="C38" s="1"/>
      <c r="D38" s="1">
        <v>419.49</v>
      </c>
      <c r="E38" s="1"/>
      <c r="F38" s="66"/>
      <c r="G38" s="66"/>
      <c r="H38" s="66"/>
      <c r="I38" s="1"/>
      <c r="J38" s="1"/>
      <c r="K38" s="1"/>
    </row>
    <row r="39" spans="1:11" x14ac:dyDescent="0.25">
      <c r="A39" s="107"/>
      <c r="B39" s="156" t="s">
        <v>704</v>
      </c>
      <c r="C39" s="87"/>
      <c r="D39" s="87">
        <f>D38*D37/1000</f>
        <v>1.25847</v>
      </c>
      <c r="E39" s="87">
        <f t="shared" ref="E39:H39" si="14">E38*E37</f>
        <v>0</v>
      </c>
      <c r="F39" s="87">
        <f t="shared" si="14"/>
        <v>0</v>
      </c>
      <c r="G39" s="87">
        <f t="shared" si="14"/>
        <v>0</v>
      </c>
      <c r="H39" s="87">
        <f t="shared" si="14"/>
        <v>0</v>
      </c>
      <c r="I39" s="87">
        <f t="shared" ref="I39:K39" si="15">I38*I37</f>
        <v>0</v>
      </c>
      <c r="J39" s="87">
        <f t="shared" si="15"/>
        <v>0</v>
      </c>
      <c r="K39" s="87">
        <f t="shared" si="15"/>
        <v>0</v>
      </c>
    </row>
    <row r="40" spans="1:11" x14ac:dyDescent="0.25">
      <c r="A40" s="27" t="s">
        <v>83</v>
      </c>
      <c r="B40" s="55" t="s">
        <v>711</v>
      </c>
      <c r="C40" s="1"/>
      <c r="D40" s="1"/>
      <c r="E40" s="1"/>
      <c r="F40" s="66"/>
      <c r="G40" s="66"/>
      <c r="H40" s="66"/>
      <c r="I40" s="1"/>
      <c r="J40" s="1"/>
      <c r="K40" s="1"/>
    </row>
    <row r="41" spans="1:11" x14ac:dyDescent="0.25">
      <c r="A41" s="27"/>
      <c r="B41" s="1" t="s">
        <v>154</v>
      </c>
      <c r="C41" s="1"/>
      <c r="D41" s="1">
        <v>100</v>
      </c>
      <c r="E41" s="1"/>
      <c r="F41" s="66"/>
      <c r="G41" s="66"/>
      <c r="H41" s="66"/>
      <c r="I41" s="1"/>
      <c r="J41" s="1"/>
      <c r="K41" s="1"/>
    </row>
    <row r="42" spans="1:11" x14ac:dyDescent="0.25">
      <c r="A42" s="27"/>
      <c r="B42" s="1" t="s">
        <v>166</v>
      </c>
      <c r="C42" s="1"/>
      <c r="D42" s="1">
        <v>87</v>
      </c>
      <c r="E42" s="1"/>
      <c r="F42" s="66"/>
      <c r="G42" s="66"/>
      <c r="H42" s="66"/>
      <c r="I42" s="1"/>
      <c r="J42" s="1"/>
      <c r="K42" s="1"/>
    </row>
    <row r="43" spans="1:11" x14ac:dyDescent="0.25">
      <c r="A43" s="27"/>
      <c r="B43" s="1" t="s">
        <v>712</v>
      </c>
      <c r="C43" s="1"/>
      <c r="D43" s="35">
        <f>D41*D42/1000</f>
        <v>8.6999999999999993</v>
      </c>
      <c r="E43" s="35"/>
      <c r="F43" s="67"/>
      <c r="G43" s="67"/>
      <c r="H43" s="67"/>
      <c r="I43" s="35"/>
      <c r="J43" s="35"/>
      <c r="K43" s="35"/>
    </row>
    <row r="44" spans="1:11" x14ac:dyDescent="0.25">
      <c r="A44" s="27" t="s">
        <v>89</v>
      </c>
      <c r="B44" s="1" t="s">
        <v>713</v>
      </c>
      <c r="C44" s="1"/>
      <c r="D44" s="35"/>
      <c r="E44" s="35"/>
      <c r="F44" s="67"/>
      <c r="G44" s="67"/>
      <c r="H44" s="67"/>
      <c r="I44" s="35"/>
      <c r="J44" s="35"/>
      <c r="K44" s="35"/>
    </row>
    <row r="45" spans="1:11" x14ac:dyDescent="0.25">
      <c r="A45" s="27"/>
      <c r="B45" s="1" t="s">
        <v>714</v>
      </c>
      <c r="C45" s="1"/>
      <c r="D45" s="35">
        <v>1</v>
      </c>
      <c r="E45" s="35"/>
      <c r="F45" s="67"/>
      <c r="G45" s="67"/>
      <c r="H45" s="67"/>
      <c r="I45" s="35"/>
      <c r="J45" s="35"/>
      <c r="K45" s="35"/>
    </row>
    <row r="46" spans="1:11" x14ac:dyDescent="0.25">
      <c r="A46" s="27"/>
      <c r="B46" s="1" t="s">
        <v>166</v>
      </c>
      <c r="C46" s="1"/>
      <c r="D46" s="35">
        <v>34237.29</v>
      </c>
      <c r="E46" s="35"/>
      <c r="F46" s="67"/>
      <c r="G46" s="67"/>
      <c r="H46" s="67"/>
      <c r="I46" s="35"/>
      <c r="J46" s="35"/>
      <c r="K46" s="35"/>
    </row>
    <row r="47" spans="1:11" x14ac:dyDescent="0.25">
      <c r="A47" s="27"/>
      <c r="B47" s="1" t="s">
        <v>704</v>
      </c>
      <c r="C47" s="1"/>
      <c r="D47" s="35">
        <f>D45*D46/1000</f>
        <v>34.237290000000002</v>
      </c>
      <c r="E47" s="35"/>
      <c r="F47" s="67"/>
      <c r="G47" s="67"/>
      <c r="H47" s="67"/>
      <c r="I47" s="35"/>
      <c r="J47" s="35"/>
      <c r="K47" s="35"/>
    </row>
    <row r="48" spans="1:11" x14ac:dyDescent="0.25">
      <c r="A48" s="27"/>
      <c r="B48" s="1"/>
      <c r="C48" s="1"/>
      <c r="D48" s="35"/>
      <c r="E48" s="35"/>
      <c r="F48" s="67"/>
      <c r="G48" s="67"/>
      <c r="H48" s="67"/>
      <c r="I48" s="35"/>
      <c r="J48" s="35"/>
      <c r="K48" s="35"/>
    </row>
    <row r="49" spans="1:11" ht="15.75" thickBot="1" x14ac:dyDescent="0.3">
      <c r="A49" s="27"/>
      <c r="B49" s="1"/>
      <c r="C49" s="1"/>
      <c r="D49" s="35"/>
      <c r="E49" s="35"/>
      <c r="F49" s="67"/>
      <c r="G49" s="67"/>
      <c r="H49" s="67"/>
      <c r="I49" s="35"/>
      <c r="J49" s="35"/>
      <c r="K49" s="35"/>
    </row>
    <row r="50" spans="1:11" ht="15.75" thickBot="1" x14ac:dyDescent="0.3">
      <c r="A50" s="49"/>
      <c r="B50" s="50" t="s">
        <v>163</v>
      </c>
      <c r="C50" s="50" t="s">
        <v>12</v>
      </c>
      <c r="D50" s="767">
        <f>D39+D43+D47</f>
        <v>44.19576</v>
      </c>
      <c r="E50" s="76">
        <f t="shared" ref="E50:K50" si="16">E39+E43+E47</f>
        <v>0</v>
      </c>
      <c r="F50" s="76">
        <f t="shared" si="16"/>
        <v>0</v>
      </c>
      <c r="G50" s="76">
        <f t="shared" si="16"/>
        <v>0</v>
      </c>
      <c r="H50" s="76">
        <f t="shared" si="16"/>
        <v>0</v>
      </c>
      <c r="I50" s="76">
        <f t="shared" si="16"/>
        <v>0</v>
      </c>
      <c r="J50" s="76">
        <f t="shared" si="16"/>
        <v>0</v>
      </c>
      <c r="K50" s="76">
        <f t="shared" si="16"/>
        <v>0</v>
      </c>
    </row>
    <row r="51" spans="1:11" ht="15.75" thickBot="1" x14ac:dyDescent="0.3">
      <c r="A51" s="59" t="s">
        <v>169</v>
      </c>
      <c r="B51" s="60" t="s">
        <v>170</v>
      </c>
      <c r="C51" s="61" t="s">
        <v>171</v>
      </c>
      <c r="D51" s="61"/>
      <c r="E51" s="61">
        <v>46</v>
      </c>
      <c r="F51" s="75">
        <f>E51*1.04</f>
        <v>47.84</v>
      </c>
      <c r="G51" s="769">
        <f t="shared" ref="G51:H51" si="17">F51*1.04</f>
        <v>49.753600000000006</v>
      </c>
      <c r="H51" s="769">
        <f t="shared" si="17"/>
        <v>51.743744000000007</v>
      </c>
      <c r="I51" s="39"/>
      <c r="J51" s="39"/>
      <c r="K51" s="39"/>
    </row>
    <row r="52" spans="1:11" ht="15.75" thickBot="1" x14ac:dyDescent="0.3">
      <c r="A52" s="110"/>
      <c r="B52" s="111" t="s">
        <v>172</v>
      </c>
      <c r="C52" s="111" t="s">
        <v>12</v>
      </c>
      <c r="D52" s="768">
        <f t="shared" ref="D52:K52" si="18">D51+D50+D34+D24</f>
        <v>44.19576</v>
      </c>
      <c r="E52" s="768">
        <f t="shared" si="18"/>
        <v>234.86654999999999</v>
      </c>
      <c r="F52" s="768">
        <f t="shared" si="18"/>
        <v>640.25527</v>
      </c>
      <c r="G52" s="768">
        <f t="shared" si="18"/>
        <v>665.87654999999995</v>
      </c>
      <c r="H52" s="768">
        <f t="shared" si="18"/>
        <v>692.78374400000007</v>
      </c>
      <c r="I52" s="112">
        <f t="shared" si="18"/>
        <v>0</v>
      </c>
      <c r="J52" s="112">
        <f t="shared" si="18"/>
        <v>0</v>
      </c>
      <c r="K52" s="112">
        <f t="shared" si="18"/>
        <v>0</v>
      </c>
    </row>
    <row r="53" spans="1:11" x14ac:dyDescent="0.25">
      <c r="A53" s="79"/>
      <c r="B53" s="80"/>
      <c r="C53" s="80"/>
      <c r="D53" s="80"/>
      <c r="E53" s="80"/>
      <c r="F53" s="80"/>
      <c r="G53" s="80"/>
      <c r="H53" s="80"/>
      <c r="I53" s="80"/>
    </row>
    <row r="54" spans="1:11" x14ac:dyDescent="0.25">
      <c r="A54" s="79"/>
      <c r="B54" s="80"/>
      <c r="C54" s="80"/>
      <c r="D54" s="793" t="s">
        <v>179</v>
      </c>
      <c r="E54" s="793"/>
      <c r="F54" s="793"/>
      <c r="G54" s="793"/>
      <c r="H54" s="793"/>
      <c r="I54" s="793"/>
    </row>
    <row r="55" spans="1:11" x14ac:dyDescent="0.25">
      <c r="A55" s="79"/>
      <c r="B55" s="80"/>
      <c r="C55" s="80"/>
      <c r="D55" s="793" t="s">
        <v>177</v>
      </c>
      <c r="E55" s="793"/>
      <c r="F55" s="793"/>
      <c r="G55" s="793"/>
      <c r="H55" s="793"/>
      <c r="I55" s="793"/>
    </row>
    <row r="56" spans="1:11" x14ac:dyDescent="0.25">
      <c r="A56" s="79"/>
      <c r="B56" s="80"/>
      <c r="C56" s="80"/>
      <c r="D56" s="82" t="s">
        <v>303</v>
      </c>
      <c r="E56" s="82"/>
      <c r="F56" s="82"/>
      <c r="G56" s="82"/>
      <c r="H56" s="82"/>
      <c r="I56" s="82"/>
    </row>
    <row r="57" spans="1:11" x14ac:dyDescent="0.25">
      <c r="A57" s="79"/>
      <c r="B57" s="80"/>
      <c r="C57" s="80"/>
      <c r="D57" s="793" t="s">
        <v>178</v>
      </c>
      <c r="E57" s="793"/>
      <c r="F57" s="793"/>
      <c r="G57" s="793"/>
      <c r="H57" s="793"/>
      <c r="I57" s="793"/>
    </row>
    <row r="58" spans="1:11" x14ac:dyDescent="0.25">
      <c r="A58" s="79"/>
      <c r="B58" s="80"/>
      <c r="C58" s="80"/>
      <c r="D58" s="560"/>
      <c r="E58" s="560"/>
      <c r="F58" s="560"/>
      <c r="G58" s="560"/>
      <c r="H58" s="560"/>
      <c r="I58" s="560"/>
    </row>
    <row r="59" spans="1:11" ht="15.75" x14ac:dyDescent="0.25">
      <c r="A59" s="562" t="s">
        <v>536</v>
      </c>
      <c r="B59" s="563"/>
      <c r="C59" s="80"/>
      <c r="D59" s="560"/>
      <c r="E59" s="560"/>
      <c r="F59" s="560"/>
      <c r="G59" s="560"/>
      <c r="H59" s="560"/>
      <c r="I59" s="560"/>
    </row>
    <row r="60" spans="1:11" ht="15.75" thickBot="1" x14ac:dyDescent="0.3">
      <c r="A60" s="83" t="s">
        <v>543</v>
      </c>
      <c r="B60" s="80"/>
      <c r="C60" s="80"/>
      <c r="D60" s="80"/>
      <c r="E60" s="80"/>
      <c r="F60" s="80"/>
      <c r="G60" s="80"/>
      <c r="H60" s="80"/>
      <c r="I60" s="80"/>
    </row>
    <row r="61" spans="1:11" ht="15.75" thickBot="1" x14ac:dyDescent="0.3">
      <c r="A61" s="785" t="s">
        <v>0</v>
      </c>
      <c r="B61" s="785" t="s">
        <v>1</v>
      </c>
      <c r="C61" s="785" t="s">
        <v>2</v>
      </c>
      <c r="D61" s="788"/>
      <c r="E61" s="788"/>
      <c r="F61" s="788"/>
      <c r="G61" s="788"/>
      <c r="H61" s="790"/>
      <c r="I61" s="789" t="s">
        <v>174</v>
      </c>
      <c r="J61" s="788"/>
      <c r="K61" s="790"/>
    </row>
    <row r="62" spans="1:11" ht="15.75" customHeight="1" thickBot="1" x14ac:dyDescent="0.3">
      <c r="A62" s="787"/>
      <c r="B62" s="787"/>
      <c r="C62" s="787"/>
      <c r="D62" s="791" t="s">
        <v>687</v>
      </c>
      <c r="E62" s="792"/>
      <c r="F62" s="785" t="s">
        <v>402</v>
      </c>
      <c r="G62" s="785" t="s">
        <v>676</v>
      </c>
      <c r="H62" s="785" t="s">
        <v>677</v>
      </c>
      <c r="I62" s="785" t="s">
        <v>402</v>
      </c>
      <c r="J62" s="785" t="s">
        <v>676</v>
      </c>
      <c r="K62" s="785" t="s">
        <v>677</v>
      </c>
    </row>
    <row r="63" spans="1:11" ht="15.75" thickBot="1" x14ac:dyDescent="0.3">
      <c r="A63" s="786"/>
      <c r="B63" s="786"/>
      <c r="C63" s="786"/>
      <c r="D63" s="4" t="s">
        <v>8</v>
      </c>
      <c r="E63" s="4" t="s">
        <v>9</v>
      </c>
      <c r="F63" s="786"/>
      <c r="G63" s="786"/>
      <c r="H63" s="786"/>
      <c r="I63" s="786"/>
      <c r="J63" s="786"/>
      <c r="K63" s="786"/>
    </row>
    <row r="64" spans="1:11" x14ac:dyDescent="0.25">
      <c r="A64" s="43">
        <v>1</v>
      </c>
      <c r="B64" s="44">
        <v>2</v>
      </c>
      <c r="C64" s="44">
        <v>3</v>
      </c>
      <c r="D64" s="44">
        <v>4</v>
      </c>
      <c r="E64" s="44">
        <v>5</v>
      </c>
      <c r="F64" s="71">
        <v>6</v>
      </c>
      <c r="G64" s="63">
        <v>7</v>
      </c>
      <c r="H64" s="63">
        <v>8</v>
      </c>
      <c r="I64" s="33">
        <v>9</v>
      </c>
      <c r="J64" s="33">
        <v>10</v>
      </c>
      <c r="K64" s="33">
        <v>11</v>
      </c>
    </row>
    <row r="65" spans="1:11" x14ac:dyDescent="0.25">
      <c r="A65" s="27" t="s">
        <v>180</v>
      </c>
      <c r="B65" s="1" t="s">
        <v>716</v>
      </c>
      <c r="C65" s="1"/>
      <c r="D65" s="1"/>
      <c r="E65" s="1"/>
      <c r="F65" s="66"/>
      <c r="G65" s="66"/>
      <c r="H65" s="66"/>
      <c r="I65" s="1"/>
      <c r="J65" s="1"/>
      <c r="K65" s="1"/>
    </row>
    <row r="66" spans="1:11" ht="30" x14ac:dyDescent="0.25">
      <c r="A66" s="86" t="s">
        <v>182</v>
      </c>
      <c r="B66" s="87" t="s">
        <v>183</v>
      </c>
      <c r="C66" s="88" t="s">
        <v>715</v>
      </c>
      <c r="D66" s="1"/>
      <c r="E66" s="1"/>
      <c r="F66" s="1"/>
      <c r="G66" s="1"/>
      <c r="H66" s="1"/>
      <c r="I66" s="1"/>
      <c r="J66" s="1"/>
      <c r="K66" s="1"/>
    </row>
    <row r="67" spans="1:11" ht="30" x14ac:dyDescent="0.25">
      <c r="A67" s="94" t="s">
        <v>11</v>
      </c>
      <c r="B67" s="95" t="s">
        <v>184</v>
      </c>
      <c r="C67" s="88" t="s">
        <v>715</v>
      </c>
      <c r="D67" s="770">
        <f t="shared" ref="D67:H67" si="19">D68+D69+D70+D71</f>
        <v>142.76159999999999</v>
      </c>
      <c r="E67" s="97">
        <f t="shared" si="19"/>
        <v>142.76159999999999</v>
      </c>
      <c r="F67" s="97">
        <f t="shared" si="19"/>
        <v>221.55</v>
      </c>
      <c r="G67" s="97">
        <f t="shared" si="19"/>
        <v>221.55</v>
      </c>
      <c r="H67" s="97">
        <f t="shared" si="19"/>
        <v>221.55</v>
      </c>
      <c r="I67" s="97">
        <f t="shared" ref="I67:K67" si="20">I68+I69+I70+I71</f>
        <v>0</v>
      </c>
      <c r="J67" s="97">
        <f t="shared" si="20"/>
        <v>0</v>
      </c>
      <c r="K67" s="97">
        <f t="shared" si="20"/>
        <v>0</v>
      </c>
    </row>
    <row r="68" spans="1:11" ht="30" x14ac:dyDescent="0.25">
      <c r="A68" s="98" t="s">
        <v>13</v>
      </c>
      <c r="B68" s="97" t="s">
        <v>185</v>
      </c>
      <c r="C68" s="88" t="s">
        <v>715</v>
      </c>
      <c r="D68" s="770">
        <v>2.8552</v>
      </c>
      <c r="E68" s="97">
        <v>2.8552</v>
      </c>
      <c r="F68" s="97">
        <v>3.6960000000000002</v>
      </c>
      <c r="G68" s="97">
        <v>3.6960000000000002</v>
      </c>
      <c r="H68" s="97">
        <v>3.6960000000000002</v>
      </c>
      <c r="I68" s="97"/>
      <c r="J68" s="97"/>
      <c r="K68" s="97"/>
    </row>
    <row r="69" spans="1:11" ht="30" x14ac:dyDescent="0.25">
      <c r="A69" s="98" t="s">
        <v>15</v>
      </c>
      <c r="B69" s="97" t="s">
        <v>187</v>
      </c>
      <c r="C69" s="88" t="s">
        <v>715</v>
      </c>
      <c r="D69" s="97"/>
      <c r="E69" s="97"/>
      <c r="F69" s="97"/>
      <c r="G69" s="97"/>
      <c r="H69" s="97"/>
      <c r="I69" s="97"/>
      <c r="J69" s="97"/>
      <c r="K69" s="97"/>
    </row>
    <row r="70" spans="1:11" ht="30" x14ac:dyDescent="0.25">
      <c r="A70" s="98" t="s">
        <v>17</v>
      </c>
      <c r="B70" s="97" t="s">
        <v>188</v>
      </c>
      <c r="C70" s="88" t="s">
        <v>715</v>
      </c>
      <c r="D70" s="97">
        <v>139.90639999999999</v>
      </c>
      <c r="E70" s="97">
        <v>139.90639999999999</v>
      </c>
      <c r="F70" s="97">
        <v>217.85400000000001</v>
      </c>
      <c r="G70" s="97">
        <v>217.85400000000001</v>
      </c>
      <c r="H70" s="97">
        <v>217.85400000000001</v>
      </c>
      <c r="I70" s="97"/>
      <c r="J70" s="97"/>
      <c r="K70" s="97"/>
    </row>
    <row r="71" spans="1:11" ht="30" x14ac:dyDescent="0.25">
      <c r="A71" s="98" t="s">
        <v>189</v>
      </c>
      <c r="B71" s="97" t="s">
        <v>190</v>
      </c>
      <c r="C71" s="88" t="s">
        <v>715</v>
      </c>
      <c r="D71" s="97"/>
      <c r="E71" s="97"/>
      <c r="F71" s="97"/>
      <c r="G71" s="97"/>
      <c r="H71" s="97"/>
      <c r="I71" s="97"/>
      <c r="J71" s="97"/>
      <c r="K71" s="97"/>
    </row>
    <row r="72" spans="1:11" ht="45" hidden="1" x14ac:dyDescent="0.25">
      <c r="A72" s="89" t="s">
        <v>19</v>
      </c>
      <c r="B72" s="90" t="s">
        <v>191</v>
      </c>
      <c r="C72" s="91" t="s">
        <v>186</v>
      </c>
      <c r="D72" s="92"/>
      <c r="E72" s="92"/>
      <c r="F72" s="92"/>
      <c r="G72" s="92"/>
      <c r="H72" s="92"/>
      <c r="I72" s="92"/>
      <c r="J72" s="92"/>
      <c r="K72" s="92"/>
    </row>
    <row r="73" spans="1:11" ht="30" hidden="1" x14ac:dyDescent="0.25">
      <c r="A73" s="93" t="s">
        <v>21</v>
      </c>
      <c r="B73" s="92" t="s">
        <v>192</v>
      </c>
      <c r="C73" s="91" t="s">
        <v>197</v>
      </c>
      <c r="D73" s="92"/>
      <c r="E73" s="92"/>
      <c r="F73" s="92"/>
      <c r="G73" s="92"/>
      <c r="H73" s="92"/>
      <c r="I73" s="92">
        <f t="shared" ref="I73:K73" si="21">I74+I75+I76+I77+I78</f>
        <v>0</v>
      </c>
      <c r="J73" s="92">
        <f t="shared" si="21"/>
        <v>0</v>
      </c>
      <c r="K73" s="92">
        <f t="shared" si="21"/>
        <v>0</v>
      </c>
    </row>
    <row r="74" spans="1:11" ht="30" hidden="1" x14ac:dyDescent="0.25">
      <c r="A74" s="93" t="s">
        <v>193</v>
      </c>
      <c r="B74" s="92" t="s">
        <v>185</v>
      </c>
      <c r="C74" s="91" t="s">
        <v>197</v>
      </c>
      <c r="D74" s="92"/>
      <c r="E74" s="92"/>
      <c r="F74" s="92"/>
      <c r="G74" s="92"/>
      <c r="H74" s="92"/>
      <c r="I74" s="92"/>
      <c r="J74" s="92"/>
      <c r="K74" s="92"/>
    </row>
    <row r="75" spans="1:11" ht="30" hidden="1" x14ac:dyDescent="0.25">
      <c r="A75" s="93" t="s">
        <v>194</v>
      </c>
      <c r="B75" s="92" t="s">
        <v>187</v>
      </c>
      <c r="C75" s="91" t="s">
        <v>197</v>
      </c>
      <c r="D75" s="92"/>
      <c r="E75" s="92"/>
      <c r="F75" s="92"/>
      <c r="G75" s="92"/>
      <c r="H75" s="92"/>
      <c r="I75" s="92"/>
      <c r="J75" s="92"/>
      <c r="K75" s="92"/>
    </row>
    <row r="76" spans="1:11" ht="30" hidden="1" x14ac:dyDescent="0.25">
      <c r="A76" s="93" t="s">
        <v>195</v>
      </c>
      <c r="B76" s="92" t="s">
        <v>188</v>
      </c>
      <c r="C76" s="91" t="s">
        <v>197</v>
      </c>
      <c r="D76" s="92"/>
      <c r="E76" s="92"/>
      <c r="F76" s="92"/>
      <c r="G76" s="92"/>
      <c r="H76" s="92"/>
      <c r="I76" s="92"/>
      <c r="J76" s="92"/>
      <c r="K76" s="92"/>
    </row>
    <row r="77" spans="1:11" ht="30" hidden="1" x14ac:dyDescent="0.25">
      <c r="A77" s="93" t="s">
        <v>236</v>
      </c>
      <c r="B77" s="92" t="s">
        <v>190</v>
      </c>
      <c r="C77" s="91" t="s">
        <v>197</v>
      </c>
      <c r="D77" s="92"/>
      <c r="E77" s="92"/>
      <c r="F77" s="92"/>
      <c r="G77" s="92"/>
      <c r="H77" s="92"/>
      <c r="I77" s="92"/>
      <c r="J77" s="92"/>
      <c r="K77" s="92"/>
    </row>
    <row r="78" spans="1:11" ht="30" hidden="1" x14ac:dyDescent="0.25">
      <c r="A78" s="93" t="s">
        <v>237</v>
      </c>
      <c r="B78" s="92" t="s">
        <v>196</v>
      </c>
      <c r="C78" s="91" t="s">
        <v>197</v>
      </c>
      <c r="D78" s="92"/>
      <c r="E78" s="92"/>
      <c r="F78" s="92"/>
      <c r="G78" s="92"/>
      <c r="H78" s="92"/>
      <c r="I78" s="92"/>
      <c r="J78" s="92"/>
      <c r="K78" s="92"/>
    </row>
    <row r="79" spans="1:11" ht="30" hidden="1" x14ac:dyDescent="0.25">
      <c r="A79" s="99" t="s">
        <v>25</v>
      </c>
      <c r="B79" s="100" t="s">
        <v>198</v>
      </c>
      <c r="C79" s="101" t="s">
        <v>186</v>
      </c>
      <c r="D79" s="100"/>
      <c r="E79" s="100"/>
      <c r="F79" s="100"/>
      <c r="G79" s="100"/>
      <c r="H79" s="100"/>
      <c r="I79" s="100">
        <f t="shared" ref="I79:K79" si="22">I80+I81+I82+I83+I84</f>
        <v>0</v>
      </c>
      <c r="J79" s="100">
        <f t="shared" si="22"/>
        <v>0</v>
      </c>
      <c r="K79" s="100">
        <f t="shared" si="22"/>
        <v>0</v>
      </c>
    </row>
    <row r="80" spans="1:11" ht="30" hidden="1" x14ac:dyDescent="0.25">
      <c r="A80" s="99" t="s">
        <v>199</v>
      </c>
      <c r="B80" s="100" t="s">
        <v>185</v>
      </c>
      <c r="C80" s="101" t="s">
        <v>186</v>
      </c>
      <c r="D80" s="100"/>
      <c r="E80" s="100"/>
      <c r="F80" s="100"/>
      <c r="G80" s="100"/>
      <c r="H80" s="100"/>
      <c r="I80" s="100"/>
      <c r="J80" s="100"/>
      <c r="K80" s="100"/>
    </row>
    <row r="81" spans="1:11" ht="30" hidden="1" x14ac:dyDescent="0.25">
      <c r="A81" s="99" t="s">
        <v>200</v>
      </c>
      <c r="B81" s="100" t="s">
        <v>187</v>
      </c>
      <c r="C81" s="101" t="s">
        <v>186</v>
      </c>
      <c r="D81" s="100"/>
      <c r="E81" s="100"/>
      <c r="F81" s="100"/>
      <c r="G81" s="100"/>
      <c r="H81" s="100"/>
      <c r="I81" s="100"/>
      <c r="J81" s="100"/>
      <c r="K81" s="100"/>
    </row>
    <row r="82" spans="1:11" ht="30" hidden="1" x14ac:dyDescent="0.25">
      <c r="A82" s="99" t="s">
        <v>201</v>
      </c>
      <c r="B82" s="100" t="s">
        <v>188</v>
      </c>
      <c r="C82" s="101" t="s">
        <v>186</v>
      </c>
      <c r="D82" s="100"/>
      <c r="E82" s="100"/>
      <c r="F82" s="100"/>
      <c r="G82" s="100"/>
      <c r="H82" s="100"/>
      <c r="I82" s="100"/>
      <c r="J82" s="100"/>
      <c r="K82" s="100"/>
    </row>
    <row r="83" spans="1:11" ht="30" hidden="1" x14ac:dyDescent="0.25">
      <c r="A83" s="99" t="s">
        <v>202</v>
      </c>
      <c r="B83" s="100" t="s">
        <v>190</v>
      </c>
      <c r="C83" s="101" t="s">
        <v>186</v>
      </c>
      <c r="D83" s="100"/>
      <c r="E83" s="100"/>
      <c r="F83" s="100"/>
      <c r="G83" s="100"/>
      <c r="H83" s="100"/>
      <c r="I83" s="100"/>
      <c r="J83" s="100"/>
      <c r="K83" s="100"/>
    </row>
    <row r="84" spans="1:11" ht="30" hidden="1" x14ac:dyDescent="0.25">
      <c r="A84" s="99" t="s">
        <v>203</v>
      </c>
      <c r="B84" s="100" t="s">
        <v>196</v>
      </c>
      <c r="C84" s="101" t="s">
        <v>197</v>
      </c>
      <c r="D84" s="100"/>
      <c r="E84" s="100"/>
      <c r="F84" s="100"/>
      <c r="G84" s="100"/>
      <c r="H84" s="100"/>
      <c r="I84" s="100"/>
      <c r="J84" s="100"/>
      <c r="K84" s="100"/>
    </row>
    <row r="85" spans="1:11" ht="30" x14ac:dyDescent="0.25">
      <c r="A85" s="118" t="s">
        <v>53</v>
      </c>
      <c r="B85" s="119" t="s">
        <v>204</v>
      </c>
      <c r="C85" s="120"/>
      <c r="D85" s="121"/>
      <c r="E85" s="121"/>
      <c r="F85" s="121"/>
      <c r="G85" s="121"/>
      <c r="H85" s="121"/>
      <c r="I85" s="121"/>
      <c r="J85" s="121"/>
      <c r="K85" s="121"/>
    </row>
    <row r="86" spans="1:11" ht="30" x14ac:dyDescent="0.25">
      <c r="A86" s="122" t="s">
        <v>205</v>
      </c>
      <c r="B86" s="121" t="s">
        <v>185</v>
      </c>
      <c r="C86" s="131" t="s">
        <v>206</v>
      </c>
      <c r="D86" s="771">
        <v>3.9144070000000002</v>
      </c>
      <c r="E86" s="121">
        <v>4.2055100000000003</v>
      </c>
      <c r="F86" s="121">
        <v>4.3730000000000002</v>
      </c>
      <c r="G86" s="121">
        <v>4.5479000000000003</v>
      </c>
      <c r="H86" s="121">
        <v>4.7298</v>
      </c>
      <c r="I86" s="121"/>
      <c r="J86" s="121"/>
      <c r="K86" s="121"/>
    </row>
    <row r="87" spans="1:11" ht="30" x14ac:dyDescent="0.25">
      <c r="A87" s="122" t="s">
        <v>207</v>
      </c>
      <c r="B87" s="121" t="s">
        <v>187</v>
      </c>
      <c r="C87" s="131" t="s">
        <v>206</v>
      </c>
      <c r="D87" s="121"/>
      <c r="E87" s="121"/>
      <c r="F87" s="121"/>
      <c r="G87" s="121"/>
      <c r="H87" s="121"/>
      <c r="I87" s="121"/>
      <c r="J87" s="121"/>
      <c r="K87" s="121"/>
    </row>
    <row r="88" spans="1:11" ht="30" x14ac:dyDescent="0.25">
      <c r="A88" s="122" t="s">
        <v>208</v>
      </c>
      <c r="B88" s="121" t="s">
        <v>188</v>
      </c>
      <c r="C88" s="131" t="s">
        <v>206</v>
      </c>
      <c r="D88" s="121">
        <v>2.8966099999999999</v>
      </c>
      <c r="E88" s="121">
        <v>3.1073439999999999</v>
      </c>
      <c r="F88" s="121">
        <v>3.2315999999999998</v>
      </c>
      <c r="G88" s="121">
        <v>3.3608600000000002</v>
      </c>
      <c r="H88" s="121">
        <v>3.4952899999999998</v>
      </c>
      <c r="I88" s="121"/>
      <c r="J88" s="121"/>
      <c r="K88" s="121"/>
    </row>
    <row r="89" spans="1:11" ht="30" x14ac:dyDescent="0.25">
      <c r="A89" s="122" t="s">
        <v>209</v>
      </c>
      <c r="B89" s="121" t="s">
        <v>190</v>
      </c>
      <c r="C89" s="131" t="s">
        <v>206</v>
      </c>
      <c r="D89" s="121"/>
      <c r="E89" s="121"/>
      <c r="F89" s="121"/>
      <c r="G89" s="121"/>
      <c r="H89" s="121"/>
      <c r="I89" s="121"/>
      <c r="J89" s="121"/>
      <c r="K89" s="121"/>
    </row>
    <row r="90" spans="1:11" ht="45" x14ac:dyDescent="0.25">
      <c r="A90" s="123" t="s">
        <v>210</v>
      </c>
      <c r="B90" s="120" t="s">
        <v>235</v>
      </c>
      <c r="C90" s="131" t="s">
        <v>206</v>
      </c>
      <c r="D90" s="121"/>
      <c r="E90" s="121"/>
      <c r="F90" s="121"/>
      <c r="G90" s="121"/>
      <c r="H90" s="121"/>
      <c r="I90" s="121"/>
      <c r="J90" s="121"/>
      <c r="K90" s="121"/>
    </row>
    <row r="91" spans="1:11" ht="45" x14ac:dyDescent="0.25">
      <c r="A91" s="123" t="s">
        <v>211</v>
      </c>
      <c r="B91" s="120" t="s">
        <v>212</v>
      </c>
      <c r="C91" s="131" t="s">
        <v>206</v>
      </c>
      <c r="D91" s="121"/>
      <c r="E91" s="121"/>
      <c r="F91" s="121"/>
      <c r="G91" s="121"/>
      <c r="H91" s="121"/>
      <c r="I91" s="121"/>
      <c r="J91" s="121"/>
      <c r="K91" s="121"/>
    </row>
    <row r="92" spans="1:11" hidden="1" x14ac:dyDescent="0.25">
      <c r="A92" s="104" t="s">
        <v>57</v>
      </c>
      <c r="B92" s="52" t="s">
        <v>213</v>
      </c>
      <c r="C92" s="132"/>
      <c r="D92" s="52"/>
      <c r="E92" s="52"/>
      <c r="F92" s="52"/>
      <c r="G92" s="52"/>
      <c r="H92" s="52"/>
      <c r="I92" s="52"/>
      <c r="J92" s="52"/>
      <c r="K92" s="52"/>
    </row>
    <row r="93" spans="1:11" ht="30" hidden="1" x14ac:dyDescent="0.25">
      <c r="A93" s="106" t="s">
        <v>214</v>
      </c>
      <c r="B93" s="103" t="s">
        <v>215</v>
      </c>
      <c r="C93" s="133" t="s">
        <v>216</v>
      </c>
      <c r="D93" s="52"/>
      <c r="E93" s="52"/>
      <c r="F93" s="52"/>
      <c r="G93" s="52"/>
      <c r="H93" s="52"/>
      <c r="I93" s="52"/>
      <c r="J93" s="52"/>
      <c r="K93" s="52"/>
    </row>
    <row r="94" spans="1:11" ht="30" hidden="1" x14ac:dyDescent="0.25">
      <c r="A94" s="103" t="s">
        <v>217</v>
      </c>
      <c r="B94" s="103" t="s">
        <v>185</v>
      </c>
      <c r="C94" s="133" t="s">
        <v>216</v>
      </c>
      <c r="D94" s="52"/>
      <c r="E94" s="52"/>
      <c r="F94" s="52"/>
      <c r="G94" s="52"/>
      <c r="H94" s="52"/>
      <c r="I94" s="52"/>
      <c r="J94" s="52"/>
      <c r="K94" s="52"/>
    </row>
    <row r="95" spans="1:11" ht="30" hidden="1" x14ac:dyDescent="0.25">
      <c r="A95" s="103" t="s">
        <v>218</v>
      </c>
      <c r="B95" s="103" t="s">
        <v>187</v>
      </c>
      <c r="C95" s="133" t="s">
        <v>216</v>
      </c>
      <c r="D95" s="52"/>
      <c r="E95" s="52"/>
      <c r="F95" s="52"/>
      <c r="G95" s="52"/>
      <c r="H95" s="52"/>
      <c r="I95" s="52"/>
      <c r="J95" s="52"/>
      <c r="K95" s="52"/>
    </row>
    <row r="96" spans="1:11" ht="30" hidden="1" x14ac:dyDescent="0.25">
      <c r="A96" s="103" t="s">
        <v>219</v>
      </c>
      <c r="B96" s="103" t="s">
        <v>188</v>
      </c>
      <c r="C96" s="133" t="s">
        <v>216</v>
      </c>
      <c r="D96" s="52"/>
      <c r="E96" s="52"/>
      <c r="F96" s="52"/>
      <c r="G96" s="52"/>
      <c r="H96" s="52"/>
      <c r="I96" s="52"/>
      <c r="J96" s="52"/>
      <c r="K96" s="52"/>
    </row>
    <row r="97" spans="1:11" ht="30" hidden="1" x14ac:dyDescent="0.25">
      <c r="A97" s="103" t="s">
        <v>220</v>
      </c>
      <c r="B97" s="103" t="s">
        <v>190</v>
      </c>
      <c r="C97" s="133" t="s">
        <v>216</v>
      </c>
      <c r="D97" s="52"/>
      <c r="E97" s="52"/>
      <c r="F97" s="52"/>
      <c r="G97" s="52"/>
      <c r="H97" s="52"/>
      <c r="I97" s="52"/>
      <c r="J97" s="52"/>
      <c r="K97" s="52"/>
    </row>
    <row r="98" spans="1:11" ht="30" hidden="1" x14ac:dyDescent="0.25">
      <c r="A98" s="103" t="s">
        <v>221</v>
      </c>
      <c r="B98" s="103" t="s">
        <v>196</v>
      </c>
      <c r="C98" s="133" t="s">
        <v>216</v>
      </c>
      <c r="D98" s="52"/>
      <c r="E98" s="52"/>
      <c r="F98" s="52"/>
      <c r="G98" s="52"/>
      <c r="H98" s="52"/>
      <c r="I98" s="52"/>
      <c r="J98" s="52"/>
      <c r="K98" s="52"/>
    </row>
    <row r="99" spans="1:11" ht="30" hidden="1" x14ac:dyDescent="0.25">
      <c r="A99" s="105" t="s">
        <v>222</v>
      </c>
      <c r="B99" s="103" t="s">
        <v>223</v>
      </c>
      <c r="C99" s="133" t="s">
        <v>216</v>
      </c>
      <c r="D99" s="52">
        <f t="shared" ref="D99:H99" si="23">D100+D101+D102+D103+D104</f>
        <v>0</v>
      </c>
      <c r="E99" s="52">
        <f t="shared" si="23"/>
        <v>0</v>
      </c>
      <c r="F99" s="52">
        <f t="shared" si="23"/>
        <v>0</v>
      </c>
      <c r="G99" s="52">
        <f t="shared" si="23"/>
        <v>0</v>
      </c>
      <c r="H99" s="52">
        <f t="shared" si="23"/>
        <v>0</v>
      </c>
      <c r="I99" s="52">
        <f t="shared" ref="I99:K99" si="24">I100+I101+I102+I103+I104</f>
        <v>0</v>
      </c>
      <c r="J99" s="52">
        <f t="shared" si="24"/>
        <v>0</v>
      </c>
      <c r="K99" s="52">
        <f t="shared" si="24"/>
        <v>0</v>
      </c>
    </row>
    <row r="100" spans="1:11" ht="30" hidden="1" x14ac:dyDescent="0.25">
      <c r="A100" s="103" t="s">
        <v>224</v>
      </c>
      <c r="B100" s="103" t="s">
        <v>185</v>
      </c>
      <c r="C100" s="133" t="s">
        <v>216</v>
      </c>
      <c r="D100" s="52">
        <f t="shared" ref="D100:H100" si="25">D80*D94</f>
        <v>0</v>
      </c>
      <c r="E100" s="52">
        <f t="shared" si="25"/>
        <v>0</v>
      </c>
      <c r="F100" s="52">
        <f t="shared" si="25"/>
        <v>0</v>
      </c>
      <c r="G100" s="52">
        <f t="shared" si="25"/>
        <v>0</v>
      </c>
      <c r="H100" s="52">
        <f t="shared" si="25"/>
        <v>0</v>
      </c>
      <c r="I100" s="52">
        <f t="shared" ref="I100:K101" si="26">I80*I94</f>
        <v>0</v>
      </c>
      <c r="J100" s="52">
        <f t="shared" si="26"/>
        <v>0</v>
      </c>
      <c r="K100" s="52">
        <f t="shared" si="26"/>
        <v>0</v>
      </c>
    </row>
    <row r="101" spans="1:11" ht="30" hidden="1" x14ac:dyDescent="0.25">
      <c r="A101" s="103" t="s">
        <v>225</v>
      </c>
      <c r="B101" s="103" t="s">
        <v>187</v>
      </c>
      <c r="C101" s="133" t="s">
        <v>216</v>
      </c>
      <c r="D101" s="52">
        <f t="shared" ref="D101:H101" si="27">D81*D95</f>
        <v>0</v>
      </c>
      <c r="E101" s="52">
        <f t="shared" si="27"/>
        <v>0</v>
      </c>
      <c r="F101" s="52">
        <f t="shared" si="27"/>
        <v>0</v>
      </c>
      <c r="G101" s="52">
        <f t="shared" si="27"/>
        <v>0</v>
      </c>
      <c r="H101" s="52">
        <f t="shared" si="27"/>
        <v>0</v>
      </c>
      <c r="I101" s="52">
        <f t="shared" si="26"/>
        <v>0</v>
      </c>
      <c r="J101" s="52">
        <f t="shared" si="26"/>
        <v>0</v>
      </c>
      <c r="K101" s="52">
        <f t="shared" si="26"/>
        <v>0</v>
      </c>
    </row>
    <row r="102" spans="1:11" ht="30" hidden="1" x14ac:dyDescent="0.25">
      <c r="A102" s="103" t="s">
        <v>226</v>
      </c>
      <c r="B102" s="103" t="s">
        <v>188</v>
      </c>
      <c r="C102" s="133" t="s">
        <v>216</v>
      </c>
      <c r="D102" s="52"/>
      <c r="E102" s="52"/>
      <c r="F102" s="52"/>
      <c r="G102" s="52"/>
      <c r="H102" s="52"/>
      <c r="I102" s="52"/>
      <c r="J102" s="52"/>
      <c r="K102" s="52"/>
    </row>
    <row r="103" spans="1:11" ht="30" hidden="1" x14ac:dyDescent="0.25">
      <c r="A103" s="103" t="s">
        <v>227</v>
      </c>
      <c r="B103" s="103" t="s">
        <v>190</v>
      </c>
      <c r="C103" s="133" t="s">
        <v>216</v>
      </c>
      <c r="D103" s="52"/>
      <c r="E103" s="52"/>
      <c r="F103" s="52"/>
      <c r="G103" s="52"/>
      <c r="H103" s="52"/>
      <c r="I103" s="52"/>
      <c r="J103" s="52"/>
      <c r="K103" s="52"/>
    </row>
    <row r="104" spans="1:11" ht="30" hidden="1" x14ac:dyDescent="0.25">
      <c r="A104" s="103" t="s">
        <v>228</v>
      </c>
      <c r="B104" s="103" t="s">
        <v>196</v>
      </c>
      <c r="C104" s="133" t="s">
        <v>216</v>
      </c>
      <c r="D104" s="52"/>
      <c r="E104" s="52"/>
      <c r="F104" s="52"/>
      <c r="G104" s="52"/>
      <c r="H104" s="52"/>
      <c r="I104" s="52"/>
      <c r="J104" s="52"/>
      <c r="K104" s="52"/>
    </row>
    <row r="105" spans="1:11" x14ac:dyDescent="0.25">
      <c r="A105" s="107" t="s">
        <v>65</v>
      </c>
      <c r="B105" s="108" t="s">
        <v>230</v>
      </c>
      <c r="C105" s="88" t="s">
        <v>12</v>
      </c>
      <c r="D105" s="765">
        <f>((D68*D86)+(D69*D87)+(D70*D88)+(D71*D89))</f>
        <v>416.43069217039999</v>
      </c>
      <c r="E105" s="87">
        <f>((E68*E86)+(E69*E87)+(E70*E88)+(E71*E89))</f>
        <v>446.74488475359999</v>
      </c>
      <c r="F105" s="87">
        <f>((F68*F86)+(F69*F87)+(F70*F88)+(F71*F89))</f>
        <v>720.17959439999993</v>
      </c>
      <c r="G105" s="87">
        <f>((G68*G86)+(G69*G87)+(G70*G88)+(G71*G89))</f>
        <v>748.98583284000006</v>
      </c>
      <c r="H105" s="87">
        <f>((H68*H86)+(H69*H87)+(H70*H88)+(H71*H89))</f>
        <v>778.94424846000004</v>
      </c>
      <c r="I105" s="87">
        <f t="shared" ref="I105:K105" si="28">((I68*I86)+(I69*I87)+(I70*I88)+(I71*I89))*1000</f>
        <v>0</v>
      </c>
      <c r="J105" s="87">
        <f t="shared" si="28"/>
        <v>0</v>
      </c>
      <c r="K105" s="87">
        <f t="shared" si="28"/>
        <v>0</v>
      </c>
    </row>
    <row r="106" spans="1:11" ht="30" x14ac:dyDescent="0.25">
      <c r="A106" s="107" t="s">
        <v>103</v>
      </c>
      <c r="B106" s="108" t="s">
        <v>231</v>
      </c>
      <c r="C106" s="88" t="s">
        <v>12</v>
      </c>
      <c r="D106" s="87"/>
      <c r="E106" s="87"/>
      <c r="F106" s="87"/>
      <c r="G106" s="87"/>
      <c r="H106" s="87"/>
      <c r="I106" s="87"/>
      <c r="J106" s="87"/>
      <c r="K106" s="87"/>
    </row>
    <row r="107" spans="1:11" ht="30" x14ac:dyDescent="0.25">
      <c r="A107" s="117" t="s">
        <v>229</v>
      </c>
      <c r="B107" s="102" t="s">
        <v>232</v>
      </c>
      <c r="C107" s="125" t="s">
        <v>12</v>
      </c>
      <c r="D107" s="772">
        <f t="shared" ref="D107:H107" si="29">D105+D106</f>
        <v>416.43069217039999</v>
      </c>
      <c r="E107" s="51">
        <f t="shared" si="29"/>
        <v>446.74488475359999</v>
      </c>
      <c r="F107" s="51">
        <f t="shared" si="29"/>
        <v>720.17959439999993</v>
      </c>
      <c r="G107" s="51">
        <f t="shared" si="29"/>
        <v>748.98583284000006</v>
      </c>
      <c r="H107" s="51">
        <f t="shared" si="29"/>
        <v>778.94424846000004</v>
      </c>
      <c r="I107" s="51">
        <f t="shared" ref="I107:K107" si="30">I105+I106</f>
        <v>0</v>
      </c>
      <c r="J107" s="51">
        <f t="shared" si="30"/>
        <v>0</v>
      </c>
      <c r="K107" s="51">
        <f t="shared" si="30"/>
        <v>0</v>
      </c>
    </row>
    <row r="108" spans="1:11" x14ac:dyDescent="0.25">
      <c r="A108" s="27" t="s">
        <v>233</v>
      </c>
      <c r="B108" s="1" t="s">
        <v>181</v>
      </c>
      <c r="C108" s="134"/>
      <c r="D108" s="1"/>
      <c r="E108" s="1"/>
      <c r="F108" s="1"/>
      <c r="G108" s="1"/>
      <c r="H108" s="1"/>
      <c r="I108" s="1"/>
      <c r="J108" s="1"/>
      <c r="K108" s="1"/>
    </row>
    <row r="109" spans="1:11" ht="15.75" thickBot="1" x14ac:dyDescent="0.3">
      <c r="A109" s="28" t="s">
        <v>234</v>
      </c>
      <c r="B109" s="35" t="s">
        <v>181</v>
      </c>
      <c r="C109" s="135"/>
      <c r="D109" s="35"/>
      <c r="E109" s="35"/>
      <c r="F109" s="35"/>
      <c r="G109" s="35"/>
      <c r="H109" s="35"/>
      <c r="I109" s="35"/>
      <c r="J109" s="35"/>
      <c r="K109" s="35"/>
    </row>
    <row r="110" spans="1:11" ht="15.75" thickBot="1" x14ac:dyDescent="0.3">
      <c r="A110" s="114"/>
      <c r="B110" s="111" t="s">
        <v>163</v>
      </c>
      <c r="C110" s="136"/>
      <c r="D110" s="773">
        <f t="shared" ref="D110:H110" si="31">D107+D108+D109</f>
        <v>416.43069217039999</v>
      </c>
      <c r="E110" s="116">
        <f t="shared" si="31"/>
        <v>446.74488475359999</v>
      </c>
      <c r="F110" s="116">
        <f t="shared" si="31"/>
        <v>720.17959439999993</v>
      </c>
      <c r="G110" s="116">
        <f t="shared" si="31"/>
        <v>748.98583284000006</v>
      </c>
      <c r="H110" s="116">
        <f t="shared" si="31"/>
        <v>778.94424846000004</v>
      </c>
      <c r="I110" s="116">
        <f t="shared" ref="I110:K110" si="32">I107+I108+I109</f>
        <v>0</v>
      </c>
      <c r="J110" s="116">
        <f t="shared" si="32"/>
        <v>0</v>
      </c>
      <c r="K110" s="116">
        <f t="shared" si="32"/>
        <v>0</v>
      </c>
    </row>
    <row r="111" spans="1:11" hidden="1" x14ac:dyDescent="0.25">
      <c r="A111" s="79"/>
    </row>
    <row r="112" spans="1:11" hidden="1" x14ac:dyDescent="0.25">
      <c r="A112" s="79"/>
      <c r="D112" s="793" t="s">
        <v>238</v>
      </c>
      <c r="E112" s="793"/>
      <c r="F112" s="793"/>
      <c r="G112" s="793"/>
      <c r="H112" s="793"/>
      <c r="I112" s="793"/>
    </row>
    <row r="113" spans="1:11" hidden="1" x14ac:dyDescent="0.25">
      <c r="A113" s="79"/>
      <c r="D113" s="793" t="s">
        <v>177</v>
      </c>
      <c r="E113" s="793"/>
      <c r="F113" s="793"/>
      <c r="G113" s="793"/>
      <c r="H113" s="793"/>
      <c r="I113" s="793"/>
    </row>
    <row r="114" spans="1:11" hidden="1" x14ac:dyDescent="0.25">
      <c r="A114" s="79"/>
      <c r="D114" s="82" t="s">
        <v>303</v>
      </c>
      <c r="E114" s="82"/>
      <c r="F114" s="82"/>
      <c r="G114" s="82"/>
      <c r="H114" s="82"/>
      <c r="I114" s="82"/>
    </row>
    <row r="115" spans="1:11" hidden="1" x14ac:dyDescent="0.25">
      <c r="A115" s="79"/>
      <c r="D115" s="793" t="s">
        <v>178</v>
      </c>
      <c r="E115" s="793"/>
      <c r="F115" s="793"/>
      <c r="G115" s="793"/>
      <c r="H115" s="793"/>
      <c r="I115" s="793"/>
    </row>
    <row r="116" spans="1:11" hidden="1" x14ac:dyDescent="0.25">
      <c r="A116" s="79"/>
    </row>
    <row r="117" spans="1:11" ht="15.75" hidden="1" thickBot="1" x14ac:dyDescent="0.3">
      <c r="A117" s="83" t="s">
        <v>537</v>
      </c>
    </row>
    <row r="118" spans="1:11" ht="15.75" hidden="1" thickBot="1" x14ac:dyDescent="0.3">
      <c r="A118" s="785" t="s">
        <v>0</v>
      </c>
      <c r="B118" s="785" t="s">
        <v>1</v>
      </c>
      <c r="C118" s="785" t="s">
        <v>2</v>
      </c>
      <c r="D118" s="788"/>
      <c r="E118" s="788"/>
      <c r="F118" s="788"/>
      <c r="G118" s="788"/>
      <c r="H118" s="790"/>
      <c r="I118" s="789" t="s">
        <v>174</v>
      </c>
      <c r="J118" s="788"/>
      <c r="K118" s="790"/>
    </row>
    <row r="119" spans="1:11" ht="15.75" hidden="1" customHeight="1" thickBot="1" x14ac:dyDescent="0.3">
      <c r="A119" s="787"/>
      <c r="B119" s="787"/>
      <c r="C119" s="787"/>
      <c r="D119" s="791" t="s">
        <v>687</v>
      </c>
      <c r="E119" s="792"/>
      <c r="F119" s="785" t="s">
        <v>402</v>
      </c>
      <c r="G119" s="785" t="s">
        <v>676</v>
      </c>
      <c r="H119" s="785" t="s">
        <v>677</v>
      </c>
      <c r="I119" s="785" t="s">
        <v>402</v>
      </c>
      <c r="J119" s="785" t="s">
        <v>676</v>
      </c>
      <c r="K119" s="785" t="s">
        <v>677</v>
      </c>
    </row>
    <row r="120" spans="1:11" ht="15.75" hidden="1" thickBot="1" x14ac:dyDescent="0.3">
      <c r="A120" s="786"/>
      <c r="B120" s="786"/>
      <c r="C120" s="786"/>
      <c r="D120" s="4" t="s">
        <v>8</v>
      </c>
      <c r="E120" s="4" t="s">
        <v>9</v>
      </c>
      <c r="F120" s="786"/>
      <c r="G120" s="786"/>
      <c r="H120" s="786"/>
      <c r="I120" s="786"/>
      <c r="J120" s="786"/>
      <c r="K120" s="786"/>
    </row>
    <row r="121" spans="1:11" hidden="1" x14ac:dyDescent="0.25">
      <c r="A121" s="3">
        <v>1</v>
      </c>
      <c r="B121" s="3">
        <v>2</v>
      </c>
      <c r="C121" s="3">
        <v>3</v>
      </c>
      <c r="D121" s="3">
        <v>4</v>
      </c>
      <c r="E121" s="3">
        <v>5</v>
      </c>
      <c r="F121" s="71">
        <v>6</v>
      </c>
      <c r="G121" s="63">
        <v>7</v>
      </c>
      <c r="H121" s="63">
        <v>8</v>
      </c>
      <c r="I121" s="33">
        <v>9</v>
      </c>
      <c r="J121" s="33">
        <v>10</v>
      </c>
      <c r="K121" s="33">
        <v>11</v>
      </c>
    </row>
    <row r="122" spans="1:11" hidden="1" x14ac:dyDescent="0.25">
      <c r="A122" s="1" t="s">
        <v>180</v>
      </c>
      <c r="B122" s="1" t="s">
        <v>181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30" hidden="1" x14ac:dyDescent="0.25">
      <c r="A123" s="109">
        <v>1</v>
      </c>
      <c r="B123" s="84" t="s">
        <v>239</v>
      </c>
      <c r="C123" s="2" t="s">
        <v>240</v>
      </c>
      <c r="D123" s="1"/>
      <c r="E123" s="1"/>
      <c r="F123" s="1"/>
      <c r="G123" s="1"/>
      <c r="H123" s="1"/>
      <c r="I123" s="1"/>
      <c r="J123" s="1"/>
      <c r="K123" s="1"/>
    </row>
    <row r="124" spans="1:11" hidden="1" x14ac:dyDescent="0.25">
      <c r="A124" s="109">
        <v>2</v>
      </c>
      <c r="B124" s="1" t="s">
        <v>192</v>
      </c>
      <c r="C124" s="2" t="s">
        <v>241</v>
      </c>
      <c r="D124" s="1"/>
      <c r="E124" s="1"/>
      <c r="F124" s="1"/>
      <c r="G124" s="1"/>
      <c r="H124" s="1"/>
      <c r="I124" s="1"/>
      <c r="J124" s="1"/>
      <c r="K124" s="1"/>
    </row>
    <row r="125" spans="1:11" ht="30" hidden="1" x14ac:dyDescent="0.25">
      <c r="A125" s="109">
        <v>3</v>
      </c>
      <c r="B125" s="1" t="s">
        <v>242</v>
      </c>
      <c r="C125" s="2" t="s">
        <v>243</v>
      </c>
      <c r="D125" s="1"/>
      <c r="E125" s="1"/>
      <c r="F125" s="1"/>
      <c r="G125" s="1"/>
      <c r="H125" s="1"/>
      <c r="I125" s="1"/>
      <c r="J125" s="1"/>
      <c r="K125" s="1"/>
    </row>
    <row r="126" spans="1:11" ht="45" hidden="1" x14ac:dyDescent="0.25">
      <c r="A126" s="85">
        <v>4</v>
      </c>
      <c r="B126" s="84" t="s">
        <v>244</v>
      </c>
      <c r="C126" s="2" t="s">
        <v>245</v>
      </c>
      <c r="D126" s="1"/>
      <c r="E126" s="1"/>
      <c r="F126" s="1"/>
      <c r="G126" s="1"/>
      <c r="H126" s="1"/>
      <c r="I126" s="1"/>
      <c r="J126" s="1"/>
      <c r="K126" s="1"/>
    </row>
    <row r="127" spans="1:11" hidden="1" x14ac:dyDescent="0.25">
      <c r="A127" s="85">
        <v>5</v>
      </c>
      <c r="B127" s="84" t="s">
        <v>230</v>
      </c>
      <c r="C127" s="2" t="s">
        <v>12</v>
      </c>
      <c r="D127" s="1"/>
      <c r="E127" s="1"/>
      <c r="F127" s="1"/>
      <c r="G127" s="1"/>
      <c r="H127" s="1"/>
      <c r="I127" s="1">
        <f t="shared" ref="I127:K128" si="33">I123*I125</f>
        <v>0</v>
      </c>
      <c r="J127" s="1">
        <f t="shared" si="33"/>
        <v>0</v>
      </c>
      <c r="K127" s="1">
        <f t="shared" si="33"/>
        <v>0</v>
      </c>
    </row>
    <row r="128" spans="1:11" ht="30" hidden="1" x14ac:dyDescent="0.25">
      <c r="A128" s="85">
        <v>6</v>
      </c>
      <c r="B128" s="84" t="s">
        <v>231</v>
      </c>
      <c r="C128" s="2" t="s">
        <v>12</v>
      </c>
      <c r="D128" s="1"/>
      <c r="E128" s="1"/>
      <c r="F128" s="1"/>
      <c r="G128" s="1"/>
      <c r="H128" s="1"/>
      <c r="I128" s="1">
        <f t="shared" si="33"/>
        <v>0</v>
      </c>
      <c r="J128" s="1">
        <f t="shared" si="33"/>
        <v>0</v>
      </c>
      <c r="K128" s="1">
        <f t="shared" si="33"/>
        <v>0</v>
      </c>
    </row>
    <row r="129" spans="1:11" ht="30" hidden="1" x14ac:dyDescent="0.25">
      <c r="A129" s="124">
        <v>7</v>
      </c>
      <c r="B129" s="102" t="s">
        <v>246</v>
      </c>
      <c r="C129" s="125" t="s">
        <v>12</v>
      </c>
      <c r="D129" s="51"/>
      <c r="E129" s="51"/>
      <c r="F129" s="51"/>
      <c r="G129" s="51"/>
      <c r="H129" s="51"/>
      <c r="I129" s="51">
        <f t="shared" ref="I129:K129" si="34">I127+I128</f>
        <v>0</v>
      </c>
      <c r="J129" s="51">
        <f t="shared" si="34"/>
        <v>0</v>
      </c>
      <c r="K129" s="51">
        <f t="shared" si="34"/>
        <v>0</v>
      </c>
    </row>
    <row r="130" spans="1:11" hidden="1" x14ac:dyDescent="0.25">
      <c r="A130" s="109" t="s">
        <v>233</v>
      </c>
      <c r="B130" s="1" t="s">
        <v>181</v>
      </c>
      <c r="C130" s="2"/>
      <c r="D130" s="1"/>
      <c r="E130" s="1"/>
      <c r="F130" s="1"/>
      <c r="G130" s="1"/>
      <c r="H130" s="1"/>
      <c r="I130" s="1"/>
      <c r="J130" s="1"/>
      <c r="K130" s="1"/>
    </row>
    <row r="131" spans="1:11" ht="15.75" hidden="1" thickBot="1" x14ac:dyDescent="0.3">
      <c r="A131" s="35" t="s">
        <v>234</v>
      </c>
      <c r="B131" s="35" t="s">
        <v>181</v>
      </c>
      <c r="C131" s="135"/>
      <c r="D131" s="35"/>
      <c r="E131" s="35"/>
      <c r="F131" s="35"/>
      <c r="G131" s="35"/>
      <c r="H131" s="35"/>
      <c r="I131" s="35"/>
      <c r="J131" s="35"/>
      <c r="K131" s="35"/>
    </row>
    <row r="132" spans="1:11" ht="15.75" hidden="1" thickBot="1" x14ac:dyDescent="0.3">
      <c r="A132" s="113"/>
      <c r="B132" s="111" t="s">
        <v>163</v>
      </c>
      <c r="C132" s="137" t="s">
        <v>12</v>
      </c>
      <c r="D132" s="111"/>
      <c r="E132" s="111"/>
      <c r="F132" s="111"/>
      <c r="G132" s="111"/>
      <c r="H132" s="111"/>
      <c r="I132" s="111">
        <f t="shared" ref="I132:K132" si="35">I129+I130+I131</f>
        <v>0</v>
      </c>
      <c r="J132" s="111">
        <f t="shared" si="35"/>
        <v>0</v>
      </c>
      <c r="K132" s="111">
        <f t="shared" si="35"/>
        <v>0</v>
      </c>
    </row>
    <row r="133" spans="1:11" hidden="1" x14ac:dyDescent="0.25"/>
    <row r="134" spans="1:11" hidden="1" x14ac:dyDescent="0.25">
      <c r="D134" s="793" t="s">
        <v>247</v>
      </c>
      <c r="E134" s="793"/>
      <c r="F134" s="793"/>
      <c r="G134" s="793"/>
      <c r="H134" s="793"/>
      <c r="I134" s="793"/>
    </row>
    <row r="135" spans="1:11" hidden="1" x14ac:dyDescent="0.25">
      <c r="D135" s="793" t="s">
        <v>177</v>
      </c>
      <c r="E135" s="793"/>
      <c r="F135" s="793"/>
      <c r="G135" s="793"/>
      <c r="H135" s="793"/>
      <c r="I135" s="793"/>
    </row>
    <row r="136" spans="1:11" hidden="1" x14ac:dyDescent="0.25">
      <c r="D136" s="82" t="s">
        <v>303</v>
      </c>
      <c r="E136" s="82"/>
      <c r="F136" s="82"/>
      <c r="G136" s="82"/>
      <c r="H136" s="82"/>
      <c r="I136" s="82"/>
    </row>
    <row r="137" spans="1:11" hidden="1" x14ac:dyDescent="0.25">
      <c r="D137" s="793" t="s">
        <v>178</v>
      </c>
      <c r="E137" s="793"/>
      <c r="F137" s="793"/>
      <c r="G137" s="793"/>
      <c r="H137" s="793"/>
      <c r="I137" s="793"/>
    </row>
    <row r="138" spans="1:11" hidden="1" x14ac:dyDescent="0.25"/>
    <row r="139" spans="1:11" ht="15.75" hidden="1" thickBot="1" x14ac:dyDescent="0.3">
      <c r="A139" s="83" t="s">
        <v>538</v>
      </c>
    </row>
    <row r="140" spans="1:11" ht="15.75" hidden="1" thickBot="1" x14ac:dyDescent="0.3">
      <c r="A140" s="785" t="s">
        <v>0</v>
      </c>
      <c r="B140" s="785" t="s">
        <v>1</v>
      </c>
      <c r="C140" s="785" t="s">
        <v>2</v>
      </c>
      <c r="D140" s="788"/>
      <c r="E140" s="788"/>
      <c r="F140" s="788"/>
      <c r="G140" s="788"/>
      <c r="H140" s="790"/>
      <c r="I140" s="789" t="s">
        <v>174</v>
      </c>
      <c r="J140" s="788"/>
      <c r="K140" s="790"/>
    </row>
    <row r="141" spans="1:11" ht="15.75" hidden="1" customHeight="1" thickBot="1" x14ac:dyDescent="0.3">
      <c r="A141" s="787"/>
      <c r="B141" s="787"/>
      <c r="C141" s="787"/>
      <c r="D141" s="791">
        <v>2014</v>
      </c>
      <c r="E141" s="792"/>
      <c r="F141" s="785" t="s">
        <v>175</v>
      </c>
      <c r="G141" s="785" t="s">
        <v>401</v>
      </c>
      <c r="H141" s="785" t="s">
        <v>402</v>
      </c>
      <c r="I141" s="785" t="s">
        <v>175</v>
      </c>
      <c r="J141" s="785" t="s">
        <v>401</v>
      </c>
      <c r="K141" s="785" t="s">
        <v>402</v>
      </c>
    </row>
    <row r="142" spans="1:11" ht="15.75" hidden="1" thickBot="1" x14ac:dyDescent="0.3">
      <c r="A142" s="786"/>
      <c r="B142" s="786"/>
      <c r="C142" s="786"/>
      <c r="D142" s="4" t="s">
        <v>8</v>
      </c>
      <c r="E142" s="4" t="s">
        <v>9</v>
      </c>
      <c r="F142" s="786"/>
      <c r="G142" s="786"/>
      <c r="H142" s="786"/>
      <c r="I142" s="786"/>
      <c r="J142" s="786"/>
      <c r="K142" s="786"/>
    </row>
    <row r="143" spans="1:11" hidden="1" x14ac:dyDescent="0.25">
      <c r="A143" s="3">
        <v>1</v>
      </c>
      <c r="B143" s="3">
        <v>2</v>
      </c>
      <c r="C143" s="3">
        <v>3</v>
      </c>
      <c r="D143" s="3">
        <v>6</v>
      </c>
      <c r="E143" s="3">
        <v>7</v>
      </c>
      <c r="F143" s="71">
        <v>8</v>
      </c>
      <c r="G143" s="63">
        <v>9</v>
      </c>
      <c r="H143" s="63">
        <v>10</v>
      </c>
      <c r="I143" s="33">
        <v>11</v>
      </c>
      <c r="J143" s="33">
        <v>12</v>
      </c>
      <c r="K143" s="33">
        <v>13</v>
      </c>
    </row>
    <row r="144" spans="1:11" hidden="1" x14ac:dyDescent="0.25">
      <c r="A144" s="1" t="s">
        <v>180</v>
      </c>
      <c r="B144" s="1" t="s">
        <v>181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idden="1" x14ac:dyDescent="0.25">
      <c r="A145" s="109">
        <v>1</v>
      </c>
      <c r="B145" s="1" t="s">
        <v>248</v>
      </c>
      <c r="C145" s="134" t="s">
        <v>151</v>
      </c>
      <c r="D145" s="1"/>
      <c r="E145" s="1"/>
      <c r="F145" s="1"/>
      <c r="G145" s="1"/>
      <c r="H145" s="1"/>
      <c r="I145" s="1"/>
      <c r="J145" s="1"/>
      <c r="K145" s="1"/>
    </row>
    <row r="146" spans="1:11" hidden="1" x14ac:dyDescent="0.25">
      <c r="A146" s="109">
        <v>2</v>
      </c>
      <c r="B146" s="1" t="s">
        <v>249</v>
      </c>
      <c r="C146" s="134" t="s">
        <v>148</v>
      </c>
      <c r="D146" s="1"/>
      <c r="E146" s="1"/>
      <c r="F146" s="1"/>
      <c r="G146" s="1"/>
      <c r="H146" s="1"/>
      <c r="I146" s="1"/>
      <c r="J146" s="1"/>
      <c r="K146" s="1"/>
    </row>
    <row r="147" spans="1:11" hidden="1" x14ac:dyDescent="0.25">
      <c r="A147" s="124">
        <v>3</v>
      </c>
      <c r="B147" s="51" t="s">
        <v>250</v>
      </c>
      <c r="C147" s="138" t="s">
        <v>12</v>
      </c>
      <c r="D147" s="51"/>
      <c r="E147" s="51"/>
      <c r="F147" s="51"/>
      <c r="G147" s="51"/>
      <c r="H147" s="51"/>
      <c r="I147" s="51">
        <f t="shared" ref="I147:K147" si="36">I145*I146</f>
        <v>0</v>
      </c>
      <c r="J147" s="51">
        <f t="shared" si="36"/>
        <v>0</v>
      </c>
      <c r="K147" s="51">
        <f t="shared" si="36"/>
        <v>0</v>
      </c>
    </row>
    <row r="148" spans="1:11" hidden="1" x14ac:dyDescent="0.25">
      <c r="A148" s="109" t="s">
        <v>233</v>
      </c>
      <c r="B148" s="1" t="s">
        <v>181</v>
      </c>
      <c r="C148" s="134"/>
      <c r="D148" s="1"/>
      <c r="E148" s="1"/>
      <c r="F148" s="1"/>
      <c r="G148" s="1"/>
      <c r="H148" s="1"/>
      <c r="I148" s="1"/>
      <c r="J148" s="1"/>
      <c r="K148" s="1"/>
    </row>
    <row r="149" spans="1:11" ht="15.75" hidden="1" thickBot="1" x14ac:dyDescent="0.3">
      <c r="A149" s="1" t="s">
        <v>234</v>
      </c>
      <c r="B149" s="1" t="s">
        <v>181</v>
      </c>
      <c r="C149" s="134"/>
      <c r="D149" s="1"/>
      <c r="E149" s="1"/>
      <c r="F149" s="1"/>
      <c r="G149" s="1"/>
      <c r="H149" s="1"/>
      <c r="I149" s="1"/>
      <c r="J149" s="1"/>
      <c r="K149" s="1"/>
    </row>
    <row r="150" spans="1:11" ht="15.75" hidden="1" thickBot="1" x14ac:dyDescent="0.3">
      <c r="A150" s="113"/>
      <c r="B150" s="111" t="s">
        <v>163</v>
      </c>
      <c r="C150" s="137" t="s">
        <v>12</v>
      </c>
      <c r="D150" s="111"/>
      <c r="E150" s="111"/>
      <c r="F150" s="111"/>
      <c r="G150" s="111"/>
      <c r="H150" s="111"/>
      <c r="I150" s="111">
        <f t="shared" ref="I150:K150" si="37">I147+I148+I149</f>
        <v>0</v>
      </c>
      <c r="J150" s="111">
        <f t="shared" si="37"/>
        <v>0</v>
      </c>
      <c r="K150" s="111">
        <f t="shared" si="37"/>
        <v>0</v>
      </c>
    </row>
    <row r="151" spans="1:11" hidden="1" x14ac:dyDescent="0.25"/>
    <row r="152" spans="1:11" hidden="1" x14ac:dyDescent="0.25">
      <c r="D152" s="793" t="s">
        <v>251</v>
      </c>
      <c r="E152" s="793"/>
      <c r="F152" s="793"/>
      <c r="G152" s="793"/>
      <c r="H152" s="793"/>
      <c r="I152" s="793"/>
    </row>
    <row r="153" spans="1:11" hidden="1" x14ac:dyDescent="0.25">
      <c r="D153" s="793" t="s">
        <v>177</v>
      </c>
      <c r="E153" s="793"/>
      <c r="F153" s="793"/>
      <c r="G153" s="793"/>
      <c r="H153" s="793"/>
      <c r="I153" s="793"/>
    </row>
    <row r="154" spans="1:11" hidden="1" x14ac:dyDescent="0.25">
      <c r="D154" s="82" t="s">
        <v>303</v>
      </c>
      <c r="E154" s="82"/>
      <c r="F154" s="82"/>
      <c r="G154" s="82"/>
      <c r="H154" s="82"/>
      <c r="I154" s="82"/>
    </row>
    <row r="155" spans="1:11" hidden="1" x14ac:dyDescent="0.25">
      <c r="D155" s="793" t="s">
        <v>178</v>
      </c>
      <c r="E155" s="793"/>
      <c r="F155" s="793"/>
      <c r="G155" s="793"/>
      <c r="H155" s="793"/>
      <c r="I155" s="793"/>
    </row>
    <row r="156" spans="1:11" hidden="1" x14ac:dyDescent="0.25"/>
    <row r="157" spans="1:11" ht="15.75" hidden="1" thickBot="1" x14ac:dyDescent="0.3">
      <c r="A157" s="83" t="s">
        <v>539</v>
      </c>
    </row>
    <row r="158" spans="1:11" ht="15.75" hidden="1" thickBot="1" x14ac:dyDescent="0.3">
      <c r="A158" s="785" t="s">
        <v>0</v>
      </c>
      <c r="B158" s="785" t="s">
        <v>1</v>
      </c>
      <c r="C158" s="785" t="s">
        <v>2</v>
      </c>
      <c r="D158" s="788"/>
      <c r="E158" s="788"/>
      <c r="F158" s="788"/>
      <c r="G158" s="788"/>
      <c r="H158" s="790"/>
      <c r="I158" s="789" t="s">
        <v>174</v>
      </c>
      <c r="J158" s="788"/>
      <c r="K158" s="790"/>
    </row>
    <row r="159" spans="1:11" ht="15.75" hidden="1" customHeight="1" thickBot="1" x14ac:dyDescent="0.3">
      <c r="A159" s="787"/>
      <c r="B159" s="787"/>
      <c r="C159" s="787"/>
      <c r="D159" s="791">
        <v>2014</v>
      </c>
      <c r="E159" s="792"/>
      <c r="F159" s="785" t="s">
        <v>175</v>
      </c>
      <c r="G159" s="785" t="s">
        <v>401</v>
      </c>
      <c r="H159" s="785" t="s">
        <v>402</v>
      </c>
      <c r="I159" s="785" t="s">
        <v>175</v>
      </c>
      <c r="J159" s="785" t="s">
        <v>401</v>
      </c>
      <c r="K159" s="785" t="s">
        <v>402</v>
      </c>
    </row>
    <row r="160" spans="1:11" ht="15.75" hidden="1" thickBot="1" x14ac:dyDescent="0.3">
      <c r="A160" s="786"/>
      <c r="B160" s="786"/>
      <c r="C160" s="786"/>
      <c r="D160" s="4" t="s">
        <v>8</v>
      </c>
      <c r="E160" s="4" t="s">
        <v>9</v>
      </c>
      <c r="F160" s="786"/>
      <c r="G160" s="786"/>
      <c r="H160" s="786"/>
      <c r="I160" s="786"/>
      <c r="J160" s="786"/>
      <c r="K160" s="786"/>
    </row>
    <row r="161" spans="1:11" hidden="1" x14ac:dyDescent="0.25">
      <c r="A161" s="3">
        <v>1</v>
      </c>
      <c r="B161" s="3">
        <v>2</v>
      </c>
      <c r="C161" s="3">
        <v>3</v>
      </c>
      <c r="D161" s="3">
        <v>6</v>
      </c>
      <c r="E161" s="3">
        <v>7</v>
      </c>
      <c r="F161" s="71">
        <v>8</v>
      </c>
      <c r="G161" s="63">
        <v>9</v>
      </c>
      <c r="H161" s="63">
        <v>10</v>
      </c>
      <c r="I161" s="33">
        <v>11</v>
      </c>
      <c r="J161" s="33">
        <v>12</v>
      </c>
      <c r="K161" s="33">
        <v>13</v>
      </c>
    </row>
    <row r="162" spans="1:11" hidden="1" x14ac:dyDescent="0.25">
      <c r="A162" s="109">
        <v>1</v>
      </c>
      <c r="B162" s="1" t="s">
        <v>252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30" hidden="1" x14ac:dyDescent="0.25">
      <c r="A163" s="14" t="s">
        <v>11</v>
      </c>
      <c r="B163" s="84" t="s">
        <v>253</v>
      </c>
      <c r="C163" s="84"/>
      <c r="D163" s="1"/>
      <c r="E163" s="1"/>
      <c r="F163" s="1"/>
      <c r="G163" s="1"/>
      <c r="H163" s="1"/>
      <c r="I163" s="1"/>
      <c r="J163" s="1"/>
      <c r="K163" s="1"/>
    </row>
    <row r="164" spans="1:11" hidden="1" x14ac:dyDescent="0.25">
      <c r="A164" s="126" t="s">
        <v>19</v>
      </c>
      <c r="B164" s="1" t="s">
        <v>254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idden="1" x14ac:dyDescent="0.25">
      <c r="A165" s="127" t="s">
        <v>31</v>
      </c>
      <c r="B165" s="52" t="s">
        <v>255</v>
      </c>
      <c r="C165" s="132" t="s">
        <v>12</v>
      </c>
      <c r="D165" s="52"/>
      <c r="E165" s="52"/>
      <c r="F165" s="52"/>
      <c r="G165" s="52"/>
      <c r="H165" s="52"/>
      <c r="I165" s="52">
        <f t="shared" ref="I165:K165" si="38">I163*I164</f>
        <v>0</v>
      </c>
      <c r="J165" s="52">
        <f t="shared" si="38"/>
        <v>0</v>
      </c>
      <c r="K165" s="52">
        <f t="shared" si="38"/>
        <v>0</v>
      </c>
    </row>
    <row r="166" spans="1:11" hidden="1" x14ac:dyDescent="0.25">
      <c r="A166" s="126" t="s">
        <v>53</v>
      </c>
      <c r="B166" s="1" t="s">
        <v>256</v>
      </c>
      <c r="C166" s="134"/>
      <c r="D166" s="1"/>
      <c r="E166" s="1"/>
      <c r="F166" s="1"/>
      <c r="G166" s="1"/>
      <c r="H166" s="1"/>
      <c r="I166" s="1"/>
      <c r="J166" s="1"/>
      <c r="K166" s="1"/>
    </row>
    <row r="167" spans="1:11" ht="30" hidden="1" x14ac:dyDescent="0.25">
      <c r="A167" s="14" t="s">
        <v>55</v>
      </c>
      <c r="B167" s="84" t="s">
        <v>253</v>
      </c>
      <c r="C167" s="134"/>
      <c r="D167" s="1"/>
      <c r="E167" s="1"/>
      <c r="F167" s="1"/>
      <c r="G167" s="1"/>
      <c r="H167" s="1"/>
      <c r="I167" s="1"/>
      <c r="J167" s="1"/>
      <c r="K167" s="1"/>
    </row>
    <row r="168" spans="1:11" hidden="1" x14ac:dyDescent="0.25">
      <c r="A168" s="126" t="s">
        <v>57</v>
      </c>
      <c r="B168" s="1" t="s">
        <v>254</v>
      </c>
      <c r="C168" s="134"/>
      <c r="D168" s="1"/>
      <c r="E168" s="1"/>
      <c r="F168" s="1"/>
      <c r="G168" s="1"/>
      <c r="H168" s="1"/>
      <c r="I168" s="1"/>
      <c r="J168" s="1"/>
      <c r="K168" s="1"/>
    </row>
    <row r="169" spans="1:11" hidden="1" x14ac:dyDescent="0.25">
      <c r="A169" s="127" t="s">
        <v>59</v>
      </c>
      <c r="B169" s="52" t="s">
        <v>255</v>
      </c>
      <c r="C169" s="132" t="s">
        <v>12</v>
      </c>
      <c r="D169" s="52"/>
      <c r="E169" s="52"/>
      <c r="F169" s="52"/>
      <c r="G169" s="52"/>
      <c r="H169" s="52"/>
      <c r="I169" s="52">
        <f t="shared" ref="I169:K169" si="39">I167*I168</f>
        <v>0</v>
      </c>
      <c r="J169" s="52">
        <f t="shared" si="39"/>
        <v>0</v>
      </c>
      <c r="K169" s="52">
        <f t="shared" si="39"/>
        <v>0</v>
      </c>
    </row>
    <row r="170" spans="1:11" hidden="1" x14ac:dyDescent="0.25">
      <c r="A170" s="109">
        <v>3</v>
      </c>
      <c r="B170" s="1" t="s">
        <v>257</v>
      </c>
      <c r="C170" s="134"/>
      <c r="D170" s="1"/>
      <c r="E170" s="1"/>
      <c r="F170" s="1"/>
      <c r="G170" s="1"/>
      <c r="H170" s="1"/>
      <c r="I170" s="1"/>
      <c r="J170" s="1"/>
      <c r="K170" s="1"/>
    </row>
    <row r="171" spans="1:11" ht="30" hidden="1" x14ac:dyDescent="0.25">
      <c r="A171" s="14" t="s">
        <v>55</v>
      </c>
      <c r="B171" s="84" t="s">
        <v>253</v>
      </c>
      <c r="C171" s="134"/>
      <c r="D171" s="1"/>
      <c r="E171" s="1"/>
      <c r="F171" s="1"/>
      <c r="G171" s="1"/>
      <c r="H171" s="1"/>
      <c r="I171" s="1"/>
      <c r="J171" s="1"/>
      <c r="K171" s="1"/>
    </row>
    <row r="172" spans="1:11" hidden="1" x14ac:dyDescent="0.25">
      <c r="A172" s="126" t="s">
        <v>57</v>
      </c>
      <c r="B172" s="1" t="s">
        <v>254</v>
      </c>
      <c r="C172" s="134"/>
      <c r="D172" s="1"/>
      <c r="E172" s="1"/>
      <c r="F172" s="1"/>
      <c r="G172" s="1"/>
      <c r="H172" s="1"/>
      <c r="I172" s="1"/>
      <c r="J172" s="1"/>
      <c r="K172" s="1"/>
    </row>
    <row r="173" spans="1:11" ht="15.75" hidden="1" thickBot="1" x14ac:dyDescent="0.3">
      <c r="A173" s="128" t="s">
        <v>59</v>
      </c>
      <c r="B173" s="129" t="s">
        <v>255</v>
      </c>
      <c r="C173" s="139" t="s">
        <v>12</v>
      </c>
      <c r="D173" s="129"/>
      <c r="E173" s="129"/>
      <c r="F173" s="129"/>
      <c r="G173" s="129"/>
      <c r="H173" s="129"/>
      <c r="I173" s="129">
        <f t="shared" ref="I173:K173" si="40">I171*I172</f>
        <v>0</v>
      </c>
      <c r="J173" s="129">
        <f t="shared" si="40"/>
        <v>0</v>
      </c>
      <c r="K173" s="129">
        <f t="shared" si="40"/>
        <v>0</v>
      </c>
    </row>
    <row r="174" spans="1:11" ht="15.75" hidden="1" thickBot="1" x14ac:dyDescent="0.3">
      <c r="A174" s="130"/>
      <c r="B174" s="111" t="s">
        <v>163</v>
      </c>
      <c r="C174" s="137" t="s">
        <v>12</v>
      </c>
      <c r="D174" s="111"/>
      <c r="E174" s="111"/>
      <c r="F174" s="111"/>
      <c r="G174" s="111"/>
      <c r="H174" s="111"/>
      <c r="I174" s="111">
        <f t="shared" ref="I174:K174" si="41">I165+I169+I173</f>
        <v>0</v>
      </c>
      <c r="J174" s="111">
        <f t="shared" si="41"/>
        <v>0</v>
      </c>
      <c r="K174" s="111">
        <f t="shared" si="41"/>
        <v>0</v>
      </c>
    </row>
    <row r="175" spans="1:11" hidden="1" x14ac:dyDescent="0.25"/>
    <row r="176" spans="1:11" hidden="1" x14ac:dyDescent="0.25">
      <c r="D176" s="793" t="s">
        <v>258</v>
      </c>
      <c r="E176" s="793"/>
      <c r="F176" s="793"/>
      <c r="G176" s="793"/>
      <c r="H176" s="793"/>
      <c r="I176" s="793"/>
    </row>
    <row r="177" spans="1:11" hidden="1" x14ac:dyDescent="0.25">
      <c r="D177" s="793" t="s">
        <v>177</v>
      </c>
      <c r="E177" s="793"/>
      <c r="F177" s="793"/>
      <c r="G177" s="793"/>
      <c r="H177" s="793"/>
      <c r="I177" s="793"/>
    </row>
    <row r="178" spans="1:11" hidden="1" x14ac:dyDescent="0.25">
      <c r="D178" s="82" t="s">
        <v>303</v>
      </c>
      <c r="E178" s="82"/>
      <c r="F178" s="82"/>
      <c r="G178" s="82"/>
      <c r="H178" s="82"/>
      <c r="I178" s="82"/>
    </row>
    <row r="179" spans="1:11" hidden="1" x14ac:dyDescent="0.25">
      <c r="D179" s="793" t="s">
        <v>178</v>
      </c>
      <c r="E179" s="793"/>
      <c r="F179" s="793"/>
      <c r="G179" s="793"/>
      <c r="H179" s="793"/>
      <c r="I179" s="793"/>
    </row>
    <row r="180" spans="1:11" hidden="1" x14ac:dyDescent="0.25"/>
    <row r="181" spans="1:11" ht="15.75" hidden="1" thickBot="1" x14ac:dyDescent="0.3">
      <c r="A181" s="83" t="s">
        <v>540</v>
      </c>
    </row>
    <row r="182" spans="1:11" ht="15.75" hidden="1" thickBot="1" x14ac:dyDescent="0.3">
      <c r="A182" s="785" t="s">
        <v>0</v>
      </c>
      <c r="B182" s="785" t="s">
        <v>1</v>
      </c>
      <c r="C182" s="785" t="s">
        <v>2</v>
      </c>
      <c r="D182" s="788"/>
      <c r="E182" s="788"/>
      <c r="F182" s="788"/>
      <c r="G182" s="788"/>
      <c r="H182" s="790"/>
      <c r="I182" s="789" t="s">
        <v>174</v>
      </c>
      <c r="J182" s="788"/>
      <c r="K182" s="790"/>
    </row>
    <row r="183" spans="1:11" ht="15.75" hidden="1" customHeight="1" thickBot="1" x14ac:dyDescent="0.3">
      <c r="A183" s="787"/>
      <c r="B183" s="787"/>
      <c r="C183" s="787"/>
      <c r="D183" s="791">
        <v>2014</v>
      </c>
      <c r="E183" s="792"/>
      <c r="F183" s="785" t="s">
        <v>175</v>
      </c>
      <c r="G183" s="785" t="s">
        <v>401</v>
      </c>
      <c r="H183" s="785" t="s">
        <v>402</v>
      </c>
      <c r="I183" s="785" t="s">
        <v>175</v>
      </c>
      <c r="J183" s="785" t="s">
        <v>401</v>
      </c>
      <c r="K183" s="785" t="s">
        <v>402</v>
      </c>
    </row>
    <row r="184" spans="1:11" ht="15.75" hidden="1" thickBot="1" x14ac:dyDescent="0.3">
      <c r="A184" s="786"/>
      <c r="B184" s="786"/>
      <c r="C184" s="786"/>
      <c r="D184" s="4" t="s">
        <v>8</v>
      </c>
      <c r="E184" s="4" t="s">
        <v>9</v>
      </c>
      <c r="F184" s="786"/>
      <c r="G184" s="786"/>
      <c r="H184" s="786"/>
      <c r="I184" s="786"/>
      <c r="J184" s="786"/>
      <c r="K184" s="786"/>
    </row>
    <row r="185" spans="1:11" hidden="1" x14ac:dyDescent="0.25">
      <c r="A185" s="3">
        <v>1</v>
      </c>
      <c r="B185" s="3">
        <v>2</v>
      </c>
      <c r="C185" s="3">
        <v>3</v>
      </c>
      <c r="D185" s="3">
        <v>6</v>
      </c>
      <c r="E185" s="3">
        <v>7</v>
      </c>
      <c r="F185" s="71">
        <v>8</v>
      </c>
      <c r="G185" s="63">
        <v>9</v>
      </c>
      <c r="H185" s="63">
        <v>10</v>
      </c>
      <c r="I185" s="33">
        <v>11</v>
      </c>
      <c r="J185" s="33">
        <v>12</v>
      </c>
      <c r="K185" s="33">
        <v>13</v>
      </c>
    </row>
    <row r="186" spans="1:11" hidden="1" x14ac:dyDescent="0.25">
      <c r="A186" s="1" t="s">
        <v>180</v>
      </c>
      <c r="B186" s="1" t="s">
        <v>181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idden="1" x14ac:dyDescent="0.25">
      <c r="A187" s="109">
        <v>1</v>
      </c>
      <c r="B187" s="1" t="s">
        <v>259</v>
      </c>
      <c r="C187" s="134" t="s">
        <v>151</v>
      </c>
      <c r="D187" s="1"/>
      <c r="E187" s="1"/>
      <c r="F187" s="1"/>
      <c r="G187" s="1"/>
      <c r="H187" s="1"/>
      <c r="I187" s="1"/>
      <c r="J187" s="1"/>
      <c r="K187" s="1"/>
    </row>
    <row r="188" spans="1:11" hidden="1" x14ac:dyDescent="0.25">
      <c r="A188" s="109">
        <v>2</v>
      </c>
      <c r="B188" s="1" t="s">
        <v>260</v>
      </c>
      <c r="C188" s="134" t="s">
        <v>148</v>
      </c>
      <c r="D188" s="1"/>
      <c r="E188" s="1"/>
      <c r="F188" s="1"/>
      <c r="G188" s="1"/>
      <c r="H188" s="1"/>
      <c r="I188" s="1"/>
      <c r="J188" s="1"/>
      <c r="K188" s="1"/>
    </row>
    <row r="189" spans="1:11" hidden="1" x14ac:dyDescent="0.25">
      <c r="A189" s="109">
        <v>3</v>
      </c>
      <c r="B189" s="1" t="s">
        <v>261</v>
      </c>
      <c r="C189" s="134" t="s">
        <v>12</v>
      </c>
      <c r="D189" s="1"/>
      <c r="E189" s="1"/>
      <c r="F189" s="1"/>
      <c r="G189" s="1"/>
      <c r="H189" s="1"/>
      <c r="I189" s="1">
        <f t="shared" ref="I189:K189" si="42">I187*I188</f>
        <v>0</v>
      </c>
      <c r="J189" s="1">
        <f t="shared" si="42"/>
        <v>0</v>
      </c>
      <c r="K189" s="1">
        <f t="shared" si="42"/>
        <v>0</v>
      </c>
    </row>
    <row r="190" spans="1:11" hidden="1" x14ac:dyDescent="0.25">
      <c r="A190" s="109" t="s">
        <v>262</v>
      </c>
      <c r="B190" s="1" t="s">
        <v>181</v>
      </c>
      <c r="C190" s="134"/>
      <c r="D190" s="1"/>
      <c r="E190" s="1"/>
      <c r="F190" s="1"/>
      <c r="G190" s="1"/>
      <c r="H190" s="1"/>
      <c r="I190" s="1"/>
      <c r="J190" s="1"/>
      <c r="K190" s="1"/>
    </row>
    <row r="191" spans="1:11" ht="15.75" hidden="1" thickBot="1" x14ac:dyDescent="0.3">
      <c r="A191" s="35" t="s">
        <v>234</v>
      </c>
      <c r="B191" s="1" t="s">
        <v>181</v>
      </c>
      <c r="C191" s="135"/>
      <c r="D191" s="35"/>
      <c r="E191" s="35"/>
      <c r="F191" s="35"/>
      <c r="G191" s="35"/>
      <c r="H191" s="35"/>
      <c r="I191" s="35"/>
      <c r="J191" s="35"/>
      <c r="K191" s="35"/>
    </row>
    <row r="192" spans="1:11" ht="15.75" hidden="1" thickBot="1" x14ac:dyDescent="0.3">
      <c r="A192" s="113"/>
      <c r="B192" s="111" t="s">
        <v>163</v>
      </c>
      <c r="C192" s="137" t="s">
        <v>12</v>
      </c>
      <c r="D192" s="111"/>
      <c r="E192" s="111"/>
      <c r="F192" s="111"/>
      <c r="G192" s="111"/>
      <c r="H192" s="111"/>
      <c r="I192" s="111">
        <f t="shared" ref="I192:K192" si="43">I189+I190+I191</f>
        <v>0</v>
      </c>
      <c r="J192" s="111">
        <f t="shared" si="43"/>
        <v>0</v>
      </c>
      <c r="K192" s="111">
        <f t="shared" si="43"/>
        <v>0</v>
      </c>
    </row>
    <row r="195" spans="1:11" ht="39.75" customHeight="1" thickBot="1" x14ac:dyDescent="0.3">
      <c r="A195" s="826" t="s">
        <v>544</v>
      </c>
      <c r="B195" s="827"/>
      <c r="C195" s="827"/>
      <c r="D195" s="827"/>
      <c r="E195" s="827"/>
      <c r="F195" s="827"/>
      <c r="G195" s="827"/>
      <c r="H195" s="827"/>
      <c r="I195" s="827"/>
    </row>
    <row r="196" spans="1:11" ht="15.75" thickBot="1" x14ac:dyDescent="0.3">
      <c r="A196" s="785" t="s">
        <v>0</v>
      </c>
      <c r="B196" s="785" t="s">
        <v>1</v>
      </c>
      <c r="C196" s="785" t="s">
        <v>2</v>
      </c>
      <c r="D196" s="788"/>
      <c r="E196" s="788"/>
      <c r="F196" s="788"/>
      <c r="G196" s="788"/>
      <c r="H196" s="790"/>
      <c r="I196" s="789" t="s">
        <v>174</v>
      </c>
      <c r="J196" s="788"/>
      <c r="K196" s="790"/>
    </row>
    <row r="197" spans="1:11" ht="15.75" customHeight="1" thickBot="1" x14ac:dyDescent="0.3">
      <c r="A197" s="787"/>
      <c r="B197" s="787"/>
      <c r="C197" s="787"/>
      <c r="D197" s="791" t="s">
        <v>687</v>
      </c>
      <c r="E197" s="792"/>
      <c r="F197" s="785" t="s">
        <v>402</v>
      </c>
      <c r="G197" s="785" t="s">
        <v>676</v>
      </c>
      <c r="H197" s="785" t="s">
        <v>677</v>
      </c>
      <c r="I197" s="785" t="s">
        <v>402</v>
      </c>
      <c r="J197" s="785" t="s">
        <v>676</v>
      </c>
      <c r="K197" s="785" t="s">
        <v>677</v>
      </c>
    </row>
    <row r="198" spans="1:11" ht="15.75" thickBot="1" x14ac:dyDescent="0.3">
      <c r="A198" s="786"/>
      <c r="B198" s="786"/>
      <c r="C198" s="786"/>
      <c r="D198" s="4" t="s">
        <v>8</v>
      </c>
      <c r="E198" s="4" t="s">
        <v>9</v>
      </c>
      <c r="F198" s="786"/>
      <c r="G198" s="786"/>
      <c r="H198" s="786"/>
      <c r="I198" s="786"/>
      <c r="J198" s="786"/>
      <c r="K198" s="786"/>
    </row>
    <row r="199" spans="1:11" hidden="1" x14ac:dyDescent="0.25">
      <c r="A199" s="3">
        <v>1</v>
      </c>
      <c r="B199" s="3">
        <v>2</v>
      </c>
      <c r="C199" s="3">
        <v>3</v>
      </c>
      <c r="D199" s="3">
        <v>4</v>
      </c>
      <c r="E199" s="3">
        <v>5</v>
      </c>
      <c r="F199" s="3">
        <v>6</v>
      </c>
      <c r="G199" s="3">
        <v>7</v>
      </c>
      <c r="H199" s="3">
        <v>8</v>
      </c>
      <c r="I199" s="33">
        <v>9</v>
      </c>
      <c r="J199" s="33">
        <v>10</v>
      </c>
      <c r="K199" s="33">
        <v>11</v>
      </c>
    </row>
    <row r="200" spans="1:11" hidden="1" x14ac:dyDescent="0.25">
      <c r="A200" s="154" t="s">
        <v>180</v>
      </c>
      <c r="B200" s="154" t="s">
        <v>181</v>
      </c>
      <c r="C200" s="3"/>
      <c r="D200" s="3"/>
      <c r="E200" s="3"/>
      <c r="F200" s="2"/>
      <c r="G200" s="2"/>
      <c r="H200" s="2"/>
      <c r="I200" s="33"/>
      <c r="J200" s="33"/>
      <c r="K200" s="33"/>
    </row>
    <row r="201" spans="1:11" hidden="1" x14ac:dyDescent="0.25">
      <c r="A201" s="109">
        <v>1</v>
      </c>
      <c r="B201" s="84" t="s">
        <v>291</v>
      </c>
      <c r="C201" s="134" t="s">
        <v>151</v>
      </c>
      <c r="D201" s="1"/>
      <c r="E201" s="1"/>
      <c r="F201" s="1"/>
      <c r="G201" s="1"/>
      <c r="H201" s="1"/>
      <c r="I201" s="1"/>
      <c r="J201" s="1"/>
      <c r="K201" s="1"/>
    </row>
    <row r="202" spans="1:11" ht="30" hidden="1" x14ac:dyDescent="0.25">
      <c r="A202" s="126" t="s">
        <v>11</v>
      </c>
      <c r="B202" s="84" t="s">
        <v>292</v>
      </c>
      <c r="C202" s="134" t="s">
        <v>148</v>
      </c>
      <c r="D202" s="1"/>
      <c r="E202" s="1"/>
      <c r="F202" s="1"/>
      <c r="G202" s="1"/>
      <c r="H202" s="1"/>
      <c r="I202" s="1"/>
      <c r="J202" s="1"/>
      <c r="K202" s="1"/>
    </row>
    <row r="203" spans="1:11" ht="30" hidden="1" x14ac:dyDescent="0.25">
      <c r="A203" s="127" t="s">
        <v>19</v>
      </c>
      <c r="B203" s="103" t="s">
        <v>295</v>
      </c>
      <c r="C203" s="132" t="s">
        <v>12</v>
      </c>
      <c r="D203" s="52">
        <f t="shared" ref="D203:H203" si="44">D201*D202</f>
        <v>0</v>
      </c>
      <c r="E203" s="52">
        <f t="shared" si="44"/>
        <v>0</v>
      </c>
      <c r="F203" s="52">
        <f t="shared" si="44"/>
        <v>0</v>
      </c>
      <c r="G203" s="52">
        <f t="shared" si="44"/>
        <v>0</v>
      </c>
      <c r="H203" s="52">
        <f t="shared" si="44"/>
        <v>0</v>
      </c>
      <c r="I203" s="52">
        <f t="shared" ref="I203:K203" si="45">I201*I202</f>
        <v>0</v>
      </c>
      <c r="J203" s="52">
        <f t="shared" si="45"/>
        <v>0</v>
      </c>
      <c r="K203" s="52">
        <f t="shared" si="45"/>
        <v>0</v>
      </c>
    </row>
    <row r="204" spans="1:11" hidden="1" x14ac:dyDescent="0.25">
      <c r="A204" s="149" t="s">
        <v>233</v>
      </c>
      <c r="B204" s="56" t="s">
        <v>181</v>
      </c>
      <c r="C204" s="161"/>
      <c r="D204" s="47"/>
      <c r="E204" s="47"/>
      <c r="F204" s="47"/>
      <c r="G204" s="47"/>
      <c r="H204" s="47"/>
      <c r="I204" s="47"/>
      <c r="J204" s="47"/>
      <c r="K204" s="47"/>
    </row>
    <row r="205" spans="1:11" hidden="1" x14ac:dyDescent="0.25">
      <c r="A205" s="150" t="s">
        <v>234</v>
      </c>
      <c r="B205" s="151" t="s">
        <v>181</v>
      </c>
      <c r="C205" s="162"/>
      <c r="D205" s="48"/>
      <c r="E205" s="48"/>
      <c r="F205" s="48"/>
      <c r="G205" s="48"/>
      <c r="H205" s="48"/>
      <c r="I205" s="48"/>
      <c r="J205" s="48"/>
      <c r="K205" s="48"/>
    </row>
    <row r="206" spans="1:11" hidden="1" x14ac:dyDescent="0.25">
      <c r="A206" s="158"/>
      <c r="B206" s="159" t="s">
        <v>163</v>
      </c>
      <c r="C206" s="163" t="s">
        <v>12</v>
      </c>
      <c r="D206" s="157">
        <f t="shared" ref="D206:H206" si="46">D203+D204+D205</f>
        <v>0</v>
      </c>
      <c r="E206" s="157">
        <f t="shared" si="46"/>
        <v>0</v>
      </c>
      <c r="F206" s="157">
        <f t="shared" si="46"/>
        <v>0</v>
      </c>
      <c r="G206" s="157">
        <f t="shared" si="46"/>
        <v>0</v>
      </c>
      <c r="H206" s="157">
        <f t="shared" si="46"/>
        <v>0</v>
      </c>
      <c r="I206" s="157">
        <f t="shared" ref="I206:K206" si="47">I203+I204+I205</f>
        <v>0</v>
      </c>
      <c r="J206" s="157">
        <f t="shared" si="47"/>
        <v>0</v>
      </c>
      <c r="K206" s="157">
        <f t="shared" si="47"/>
        <v>0</v>
      </c>
    </row>
    <row r="207" spans="1:11" x14ac:dyDescent="0.25">
      <c r="A207" s="155" t="s">
        <v>297</v>
      </c>
      <c r="B207" s="108" t="s">
        <v>717</v>
      </c>
      <c r="C207" s="164"/>
      <c r="D207" s="156"/>
      <c r="E207" s="156"/>
      <c r="F207" s="156"/>
      <c r="G207" s="156"/>
      <c r="H207" s="156"/>
      <c r="I207" s="156"/>
      <c r="J207" s="156"/>
      <c r="K207" s="156"/>
    </row>
    <row r="208" spans="1:11" x14ac:dyDescent="0.25">
      <c r="A208" s="109">
        <v>2</v>
      </c>
      <c r="B208" s="84" t="s">
        <v>293</v>
      </c>
      <c r="C208" s="134" t="s">
        <v>151</v>
      </c>
      <c r="D208" s="1">
        <v>1101.45</v>
      </c>
      <c r="E208" s="1">
        <v>1101.45</v>
      </c>
      <c r="F208" s="1">
        <v>1496.33</v>
      </c>
      <c r="G208" s="1">
        <v>1517.23</v>
      </c>
      <c r="H208" s="1">
        <v>1534.77</v>
      </c>
      <c r="I208" s="1"/>
      <c r="J208" s="1"/>
      <c r="K208" s="1"/>
    </row>
    <row r="209" spans="1:13" x14ac:dyDescent="0.25">
      <c r="A209" s="126" t="s">
        <v>55</v>
      </c>
      <c r="B209" s="84" t="s">
        <v>294</v>
      </c>
      <c r="C209" s="134" t="s">
        <v>148</v>
      </c>
      <c r="D209" s="1">
        <v>27.027000000000001</v>
      </c>
      <c r="E209" s="1">
        <v>27.027000000000001</v>
      </c>
      <c r="F209" s="1">
        <v>29.78</v>
      </c>
      <c r="G209" s="1">
        <v>28.27</v>
      </c>
      <c r="H209" s="1">
        <v>29.4</v>
      </c>
      <c r="I209" s="1"/>
      <c r="J209" s="1"/>
      <c r="K209" s="1"/>
    </row>
    <row r="210" spans="1:13" x14ac:dyDescent="0.25">
      <c r="A210" s="127" t="s">
        <v>57</v>
      </c>
      <c r="B210" s="103" t="s">
        <v>296</v>
      </c>
      <c r="C210" s="132" t="s">
        <v>12</v>
      </c>
      <c r="D210" s="52">
        <v>29768.522000000001</v>
      </c>
      <c r="E210" s="52">
        <v>29768.52</v>
      </c>
      <c r="F210" s="52">
        <f t="shared" ref="F210:H210" si="48">F208*F209</f>
        <v>44560.707399999999</v>
      </c>
      <c r="G210" s="52">
        <f t="shared" si="48"/>
        <v>42892.092100000002</v>
      </c>
      <c r="H210" s="52">
        <f t="shared" si="48"/>
        <v>45122.237999999998</v>
      </c>
      <c r="I210" s="52">
        <f t="shared" ref="I210:K210" si="49">I208*I209</f>
        <v>0</v>
      </c>
      <c r="J210" s="52">
        <f t="shared" si="49"/>
        <v>0</v>
      </c>
      <c r="K210" s="52">
        <f t="shared" si="49"/>
        <v>0</v>
      </c>
    </row>
    <row r="211" spans="1:13" x14ac:dyDescent="0.25">
      <c r="A211" s="149" t="s">
        <v>233</v>
      </c>
      <c r="B211" s="56" t="s">
        <v>181</v>
      </c>
      <c r="C211" s="161"/>
      <c r="D211" s="47"/>
      <c r="E211" s="47"/>
      <c r="F211" s="47"/>
      <c r="G211" s="47"/>
      <c r="H211" s="47"/>
      <c r="I211" s="47"/>
      <c r="J211" s="47"/>
      <c r="K211" s="47"/>
    </row>
    <row r="212" spans="1:13" x14ac:dyDescent="0.25">
      <c r="A212" s="150" t="s">
        <v>234</v>
      </c>
      <c r="B212" s="151" t="s">
        <v>181</v>
      </c>
      <c r="C212" s="162"/>
      <c r="D212" s="48"/>
      <c r="E212" s="48"/>
      <c r="F212" s="48"/>
      <c r="G212" s="48"/>
      <c r="H212" s="48"/>
      <c r="I212" s="48"/>
      <c r="J212" s="48"/>
      <c r="K212" s="48"/>
    </row>
    <row r="213" spans="1:13" ht="15.75" thickBot="1" x14ac:dyDescent="0.3">
      <c r="A213" s="158"/>
      <c r="B213" s="159" t="s">
        <v>163</v>
      </c>
      <c r="C213" s="163" t="s">
        <v>12</v>
      </c>
      <c r="D213" s="157"/>
      <c r="E213" s="157"/>
      <c r="F213" s="157"/>
      <c r="G213" s="157"/>
      <c r="H213" s="157"/>
      <c r="I213" s="157">
        <f t="shared" ref="I213:K213" si="50">I210+I211+I212</f>
        <v>0</v>
      </c>
      <c r="J213" s="157">
        <f t="shared" si="50"/>
        <v>0</v>
      </c>
      <c r="K213" s="157">
        <f t="shared" si="50"/>
        <v>0</v>
      </c>
    </row>
    <row r="214" spans="1:13" ht="15.75" thickBot="1" x14ac:dyDescent="0.3">
      <c r="A214" s="160"/>
      <c r="B214" s="111" t="s">
        <v>163</v>
      </c>
      <c r="C214" s="115"/>
      <c r="D214" s="111">
        <f>D210</f>
        <v>29768.522000000001</v>
      </c>
      <c r="E214" s="111">
        <f t="shared" ref="E214:H214" si="51">E210</f>
        <v>29768.52</v>
      </c>
      <c r="F214" s="111">
        <f t="shared" si="51"/>
        <v>44560.707399999999</v>
      </c>
      <c r="G214" s="111">
        <f t="shared" si="51"/>
        <v>42892.092100000002</v>
      </c>
      <c r="H214" s="111">
        <f t="shared" si="51"/>
        <v>45122.237999999998</v>
      </c>
      <c r="I214" s="111">
        <f t="shared" ref="I214:K214" si="52">I206+I213</f>
        <v>0</v>
      </c>
      <c r="J214" s="111">
        <f t="shared" si="52"/>
        <v>0</v>
      </c>
      <c r="K214" s="111">
        <f t="shared" si="52"/>
        <v>0</v>
      </c>
    </row>
    <row r="216" spans="1:13" x14ac:dyDescent="0.25">
      <c r="A216" s="574" t="s">
        <v>545</v>
      </c>
      <c r="B216" s="574"/>
      <c r="C216" s="574"/>
      <c r="D216" s="574"/>
      <c r="E216" s="574"/>
      <c r="F216" s="574"/>
      <c r="G216" s="574"/>
      <c r="H216" s="574"/>
      <c r="I216" s="574"/>
      <c r="J216" s="574"/>
      <c r="K216" s="574"/>
      <c r="L216" s="574"/>
      <c r="M216" s="574"/>
    </row>
    <row r="218" spans="1:13" ht="15.75" thickBot="1" x14ac:dyDescent="0.3">
      <c r="A218" s="81" t="s">
        <v>546</v>
      </c>
      <c r="B218" s="81"/>
      <c r="C218" s="81"/>
    </row>
    <row r="219" spans="1:13" ht="15.75" thickBot="1" x14ac:dyDescent="0.3">
      <c r="A219" s="785" t="s">
        <v>0</v>
      </c>
      <c r="B219" s="785" t="s">
        <v>1</v>
      </c>
      <c r="C219" s="785" t="s">
        <v>2</v>
      </c>
      <c r="D219" s="788"/>
      <c r="E219" s="788"/>
      <c r="F219" s="788"/>
      <c r="G219" s="788"/>
      <c r="H219" s="790"/>
      <c r="I219" s="789" t="s">
        <v>174</v>
      </c>
      <c r="J219" s="788"/>
      <c r="K219" s="790"/>
    </row>
    <row r="220" spans="1:13" ht="15.75" customHeight="1" thickBot="1" x14ac:dyDescent="0.3">
      <c r="A220" s="787"/>
      <c r="B220" s="787"/>
      <c r="C220" s="787"/>
      <c r="D220" s="791" t="s">
        <v>687</v>
      </c>
      <c r="E220" s="792"/>
      <c r="F220" s="785" t="s">
        <v>402</v>
      </c>
      <c r="G220" s="785" t="s">
        <v>676</v>
      </c>
      <c r="H220" s="785" t="s">
        <v>677</v>
      </c>
      <c r="I220" s="785" t="s">
        <v>402</v>
      </c>
      <c r="J220" s="785" t="s">
        <v>676</v>
      </c>
      <c r="K220" s="785" t="s">
        <v>696</v>
      </c>
    </row>
    <row r="221" spans="1:13" ht="15.75" thickBot="1" x14ac:dyDescent="0.3">
      <c r="A221" s="786"/>
      <c r="B221" s="786"/>
      <c r="C221" s="786"/>
      <c r="D221" s="4" t="s">
        <v>8</v>
      </c>
      <c r="E221" s="4" t="s">
        <v>9</v>
      </c>
      <c r="F221" s="786"/>
      <c r="G221" s="786"/>
      <c r="H221" s="786"/>
      <c r="I221" s="786"/>
      <c r="J221" s="786"/>
      <c r="K221" s="786"/>
    </row>
    <row r="222" spans="1:13" x14ac:dyDescent="0.25">
      <c r="A222" s="3">
        <v>1</v>
      </c>
      <c r="B222" s="3">
        <v>2</v>
      </c>
      <c r="C222" s="3">
        <v>3</v>
      </c>
      <c r="D222" s="3">
        <v>4</v>
      </c>
      <c r="E222" s="3">
        <v>5</v>
      </c>
      <c r="F222" s="3">
        <v>6</v>
      </c>
      <c r="G222" s="3">
        <v>7</v>
      </c>
      <c r="H222" s="3">
        <v>8</v>
      </c>
      <c r="I222" s="33">
        <v>9</v>
      </c>
      <c r="J222" s="33">
        <v>10</v>
      </c>
      <c r="K222" s="33">
        <v>11</v>
      </c>
    </row>
    <row r="223" spans="1:13" x14ac:dyDescent="0.25">
      <c r="A223" s="109">
        <v>1</v>
      </c>
      <c r="B223" s="1"/>
      <c r="C223" s="134" t="s">
        <v>12</v>
      </c>
      <c r="D223" s="1"/>
      <c r="E223" s="1"/>
      <c r="F223" s="1"/>
      <c r="G223" s="1"/>
      <c r="H223" s="1"/>
      <c r="I223" s="1"/>
      <c r="J223" s="1"/>
      <c r="K223" s="1"/>
    </row>
    <row r="224" spans="1:13" x14ac:dyDescent="0.25">
      <c r="A224" s="109">
        <v>2</v>
      </c>
      <c r="B224" s="1"/>
      <c r="C224" s="134" t="s">
        <v>12</v>
      </c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09">
        <v>3</v>
      </c>
      <c r="B225" s="1"/>
      <c r="C225" s="134" t="s">
        <v>12</v>
      </c>
      <c r="D225" s="1"/>
      <c r="E225" s="1"/>
      <c r="F225" s="1"/>
      <c r="G225" s="1"/>
      <c r="H225" s="1"/>
      <c r="I225" s="1"/>
      <c r="J225" s="1"/>
      <c r="K225" s="1"/>
    </row>
    <row r="226" spans="1:11" ht="15.75" thickBot="1" x14ac:dyDescent="0.3">
      <c r="A226" s="165">
        <v>4</v>
      </c>
      <c r="B226" s="35"/>
      <c r="C226" s="135" t="s">
        <v>12</v>
      </c>
      <c r="D226" s="35"/>
      <c r="E226" s="35"/>
      <c r="F226" s="35"/>
      <c r="G226" s="35"/>
      <c r="H226" s="35"/>
      <c r="I226" s="35"/>
      <c r="J226" s="35"/>
      <c r="K226" s="35"/>
    </row>
    <row r="227" spans="1:11" ht="15.75" thickBot="1" x14ac:dyDescent="0.3">
      <c r="A227" s="160"/>
      <c r="B227" s="111" t="s">
        <v>163</v>
      </c>
      <c r="C227" s="137" t="s">
        <v>12</v>
      </c>
      <c r="D227" s="111">
        <f t="shared" ref="D227:H227" si="53">D223+D224+D225+D226</f>
        <v>0</v>
      </c>
      <c r="E227" s="111">
        <f t="shared" si="53"/>
        <v>0</v>
      </c>
      <c r="F227" s="111">
        <f t="shared" si="53"/>
        <v>0</v>
      </c>
      <c r="G227" s="111">
        <f t="shared" si="53"/>
        <v>0</v>
      </c>
      <c r="H227" s="111">
        <f t="shared" si="53"/>
        <v>0</v>
      </c>
      <c r="I227" s="111">
        <f t="shared" ref="I227:K227" si="54">I223+I224+I225+I226</f>
        <v>0</v>
      </c>
      <c r="J227" s="111">
        <f t="shared" si="54"/>
        <v>0</v>
      </c>
      <c r="K227" s="111">
        <f t="shared" si="54"/>
        <v>0</v>
      </c>
    </row>
    <row r="228" spans="1:11" x14ac:dyDescent="0.25">
      <c r="A228" s="166"/>
      <c r="B228" s="167"/>
      <c r="C228" s="168"/>
      <c r="D228" s="167"/>
      <c r="E228" s="167"/>
      <c r="F228" s="167"/>
      <c r="G228" s="167"/>
      <c r="H228" s="167"/>
      <c r="I228" s="167"/>
    </row>
    <row r="229" spans="1:11" x14ac:dyDescent="0.25">
      <c r="A229" s="575" t="s">
        <v>547</v>
      </c>
      <c r="B229" s="167"/>
      <c r="C229" s="168"/>
      <c r="D229" s="167"/>
      <c r="E229" s="167"/>
      <c r="F229" s="167"/>
      <c r="G229" s="167"/>
      <c r="H229" s="167"/>
      <c r="I229" s="167"/>
    </row>
    <row r="230" spans="1:11" x14ac:dyDescent="0.25">
      <c r="A230" s="166"/>
      <c r="B230" s="167"/>
      <c r="C230" s="168"/>
      <c r="D230" s="167"/>
      <c r="E230" s="167"/>
      <c r="F230" s="167"/>
      <c r="G230" s="167"/>
      <c r="H230" s="167"/>
      <c r="I230" s="167"/>
    </row>
    <row r="231" spans="1:11" ht="15.75" thickBot="1" x14ac:dyDescent="0.3">
      <c r="A231" s="81" t="s">
        <v>541</v>
      </c>
      <c r="B231" s="81"/>
      <c r="C231" s="81"/>
      <c r="D231" s="167"/>
      <c r="E231" s="167"/>
      <c r="F231" s="167"/>
      <c r="G231" s="167"/>
      <c r="H231" s="167"/>
      <c r="I231" s="167"/>
    </row>
    <row r="232" spans="1:11" ht="15.75" thickBot="1" x14ac:dyDescent="0.3">
      <c r="A232" s="785" t="s">
        <v>0</v>
      </c>
      <c r="B232" s="785" t="s">
        <v>1</v>
      </c>
      <c r="C232" s="785" t="s">
        <v>2</v>
      </c>
      <c r="D232" s="788"/>
      <c r="E232" s="788"/>
      <c r="F232" s="788"/>
      <c r="G232" s="788"/>
      <c r="H232" s="790"/>
      <c r="I232" s="789" t="s">
        <v>174</v>
      </c>
      <c r="J232" s="788"/>
      <c r="K232" s="790"/>
    </row>
    <row r="233" spans="1:11" ht="15.75" customHeight="1" thickBot="1" x14ac:dyDescent="0.3">
      <c r="A233" s="787"/>
      <c r="B233" s="787"/>
      <c r="C233" s="787"/>
      <c r="D233" s="791" t="s">
        <v>687</v>
      </c>
      <c r="E233" s="792"/>
      <c r="F233" s="785" t="s">
        <v>402</v>
      </c>
      <c r="G233" s="785" t="s">
        <v>676</v>
      </c>
      <c r="H233" s="785" t="s">
        <v>677</v>
      </c>
      <c r="I233" s="785" t="s">
        <v>402</v>
      </c>
      <c r="J233" s="785" t="s">
        <v>676</v>
      </c>
      <c r="K233" s="785" t="s">
        <v>677</v>
      </c>
    </row>
    <row r="234" spans="1:11" ht="15.75" thickBot="1" x14ac:dyDescent="0.3">
      <c r="A234" s="786"/>
      <c r="B234" s="786"/>
      <c r="C234" s="786"/>
      <c r="D234" s="4" t="s">
        <v>8</v>
      </c>
      <c r="E234" s="4" t="s">
        <v>9</v>
      </c>
      <c r="F234" s="786"/>
      <c r="G234" s="786"/>
      <c r="H234" s="786"/>
      <c r="I234" s="786"/>
      <c r="J234" s="786"/>
      <c r="K234" s="786"/>
    </row>
    <row r="235" spans="1:11" x14ac:dyDescent="0.25">
      <c r="A235" s="3">
        <v>1</v>
      </c>
      <c r="B235" s="3">
        <v>2</v>
      </c>
      <c r="C235" s="3">
        <v>3</v>
      </c>
      <c r="D235" s="3">
        <v>4</v>
      </c>
      <c r="E235" s="3">
        <v>5</v>
      </c>
      <c r="F235" s="3">
        <v>6</v>
      </c>
      <c r="G235" s="3">
        <v>7</v>
      </c>
      <c r="H235" s="3">
        <v>8</v>
      </c>
      <c r="I235" s="33">
        <v>9</v>
      </c>
      <c r="J235" s="33">
        <v>10</v>
      </c>
      <c r="K235" s="33">
        <v>11</v>
      </c>
    </row>
    <row r="236" spans="1:11" ht="30" x14ac:dyDescent="0.25">
      <c r="A236" s="142">
        <v>1</v>
      </c>
      <c r="B236" s="102" t="s">
        <v>46</v>
      </c>
      <c r="C236" s="141" t="s">
        <v>12</v>
      </c>
      <c r="D236" s="51"/>
      <c r="E236" s="51"/>
      <c r="F236" s="51"/>
      <c r="G236" s="51"/>
      <c r="H236" s="51"/>
      <c r="I236" s="51"/>
      <c r="J236" s="51"/>
      <c r="K236" s="51"/>
    </row>
    <row r="237" spans="1:11" ht="30" x14ac:dyDescent="0.25">
      <c r="A237" s="142">
        <v>2</v>
      </c>
      <c r="B237" s="102" t="s">
        <v>48</v>
      </c>
      <c r="C237" s="141" t="s">
        <v>12</v>
      </c>
      <c r="D237" s="51">
        <f t="shared" ref="D237:H237" si="55">D238+D239+D240</f>
        <v>0</v>
      </c>
      <c r="E237" s="51">
        <f t="shared" si="55"/>
        <v>0</v>
      </c>
      <c r="F237" s="51">
        <f t="shared" si="55"/>
        <v>0</v>
      </c>
      <c r="G237" s="51">
        <f t="shared" si="55"/>
        <v>0</v>
      </c>
      <c r="H237" s="51">
        <f t="shared" si="55"/>
        <v>0</v>
      </c>
      <c r="I237" s="51">
        <f t="shared" ref="I237:K237" si="56">I238+I239+I240</f>
        <v>0</v>
      </c>
      <c r="J237" s="51">
        <f t="shared" si="56"/>
        <v>0</v>
      </c>
      <c r="K237" s="51">
        <f t="shared" si="56"/>
        <v>0</v>
      </c>
    </row>
    <row r="238" spans="1:11" x14ac:dyDescent="0.25">
      <c r="A238" s="170" t="s">
        <v>55</v>
      </c>
      <c r="B238" s="84"/>
      <c r="C238" s="169" t="s">
        <v>12</v>
      </c>
      <c r="D238" s="156"/>
      <c r="E238" s="156"/>
      <c r="F238" s="156"/>
      <c r="G238" s="156"/>
      <c r="H238" s="156"/>
      <c r="I238" s="156"/>
      <c r="J238" s="156"/>
      <c r="K238" s="156"/>
    </row>
    <row r="239" spans="1:11" x14ac:dyDescent="0.25">
      <c r="A239" s="170" t="s">
        <v>57</v>
      </c>
      <c r="B239" s="84"/>
      <c r="C239" s="169" t="s">
        <v>12</v>
      </c>
      <c r="D239" s="156"/>
      <c r="E239" s="156"/>
      <c r="F239" s="156"/>
      <c r="G239" s="156"/>
      <c r="H239" s="156"/>
      <c r="I239" s="156"/>
      <c r="J239" s="156"/>
      <c r="K239" s="156"/>
    </row>
    <row r="240" spans="1:11" x14ac:dyDescent="0.25">
      <c r="A240" s="170" t="s">
        <v>59</v>
      </c>
      <c r="B240" s="84"/>
      <c r="C240" s="169" t="s">
        <v>12</v>
      </c>
      <c r="D240" s="156"/>
      <c r="E240" s="156"/>
      <c r="F240" s="156"/>
      <c r="G240" s="156"/>
      <c r="H240" s="156"/>
      <c r="I240" s="156"/>
      <c r="J240" s="156"/>
      <c r="K240" s="156"/>
    </row>
    <row r="241" spans="1:11" ht="30" x14ac:dyDescent="0.25">
      <c r="A241" s="142">
        <v>3</v>
      </c>
      <c r="B241" s="102" t="s">
        <v>50</v>
      </c>
      <c r="C241" s="141" t="s">
        <v>12</v>
      </c>
      <c r="D241" s="51"/>
      <c r="E241" s="51"/>
      <c r="F241" s="51"/>
      <c r="G241" s="51"/>
      <c r="H241" s="51"/>
      <c r="I241" s="51"/>
      <c r="J241" s="51"/>
      <c r="K241" s="51"/>
    </row>
    <row r="242" spans="1:11" ht="45" x14ac:dyDescent="0.25">
      <c r="A242" s="142">
        <v>4</v>
      </c>
      <c r="B242" s="102" t="s">
        <v>52</v>
      </c>
      <c r="C242" s="141" t="s">
        <v>12</v>
      </c>
      <c r="D242" s="51">
        <f t="shared" ref="D242:H242" si="57">D243+D246+D249</f>
        <v>0</v>
      </c>
      <c r="E242" s="51">
        <f t="shared" si="57"/>
        <v>0</v>
      </c>
      <c r="F242" s="51">
        <f t="shared" si="57"/>
        <v>0</v>
      </c>
      <c r="G242" s="51">
        <f t="shared" si="57"/>
        <v>0</v>
      </c>
      <c r="H242" s="51">
        <f t="shared" si="57"/>
        <v>0</v>
      </c>
      <c r="I242" s="51">
        <f t="shared" ref="I242:K242" si="58">I243+I246+I249</f>
        <v>0</v>
      </c>
      <c r="J242" s="51">
        <f t="shared" si="58"/>
        <v>0</v>
      </c>
      <c r="K242" s="51">
        <f t="shared" si="58"/>
        <v>0</v>
      </c>
    </row>
    <row r="243" spans="1:11" x14ac:dyDescent="0.25">
      <c r="A243" s="170" t="s">
        <v>180</v>
      </c>
      <c r="B243" s="84"/>
      <c r="C243" s="169" t="s">
        <v>12</v>
      </c>
      <c r="D243" s="156">
        <f t="shared" ref="D243:H243" si="59">(D245*D244*12)/1000</f>
        <v>0</v>
      </c>
      <c r="E243" s="156">
        <f t="shared" si="59"/>
        <v>0</v>
      </c>
      <c r="F243" s="156">
        <f t="shared" si="59"/>
        <v>0</v>
      </c>
      <c r="G243" s="156">
        <f t="shared" si="59"/>
        <v>0</v>
      </c>
      <c r="H243" s="156">
        <f t="shared" si="59"/>
        <v>0</v>
      </c>
      <c r="I243" s="156">
        <f t="shared" ref="I243:K243" si="60">(I245*I244*12)/1000</f>
        <v>0</v>
      </c>
      <c r="J243" s="156">
        <f t="shared" si="60"/>
        <v>0</v>
      </c>
      <c r="K243" s="156">
        <f t="shared" si="60"/>
        <v>0</v>
      </c>
    </row>
    <row r="244" spans="1:11" x14ac:dyDescent="0.25">
      <c r="A244" s="171" t="s">
        <v>275</v>
      </c>
      <c r="B244" s="84" t="s">
        <v>298</v>
      </c>
      <c r="C244" s="169" t="s">
        <v>299</v>
      </c>
      <c r="D244" s="156"/>
      <c r="E244" s="156"/>
      <c r="F244" s="156"/>
      <c r="G244" s="156"/>
      <c r="H244" s="156"/>
      <c r="I244" s="156"/>
      <c r="J244" s="156"/>
      <c r="K244" s="156"/>
    </row>
    <row r="245" spans="1:11" x14ac:dyDescent="0.25">
      <c r="A245" s="171" t="s">
        <v>276</v>
      </c>
      <c r="B245" s="84" t="s">
        <v>300</v>
      </c>
      <c r="C245" s="169" t="s">
        <v>301</v>
      </c>
      <c r="D245" s="156"/>
      <c r="E245" s="156"/>
      <c r="F245" s="156"/>
      <c r="G245" s="156"/>
      <c r="H245" s="156"/>
      <c r="I245" s="156"/>
      <c r="J245" s="156"/>
      <c r="K245" s="156"/>
    </row>
    <row r="246" spans="1:11" x14ac:dyDescent="0.25">
      <c r="A246" s="149" t="s">
        <v>233</v>
      </c>
      <c r="B246" s="84"/>
      <c r="C246" s="169" t="s">
        <v>12</v>
      </c>
      <c r="D246" s="156">
        <f t="shared" ref="D246:H246" si="61">(D248*D247*12)/1000</f>
        <v>0</v>
      </c>
      <c r="E246" s="156">
        <f t="shared" si="61"/>
        <v>0</v>
      </c>
      <c r="F246" s="156">
        <f t="shared" si="61"/>
        <v>0</v>
      </c>
      <c r="G246" s="156">
        <f t="shared" si="61"/>
        <v>0</v>
      </c>
      <c r="H246" s="156">
        <f t="shared" si="61"/>
        <v>0</v>
      </c>
      <c r="I246" s="156">
        <f t="shared" ref="I246:K246" si="62">(I248*I247*12)/1000</f>
        <v>0</v>
      </c>
      <c r="J246" s="156">
        <f t="shared" si="62"/>
        <v>0</v>
      </c>
      <c r="K246" s="156">
        <f t="shared" si="62"/>
        <v>0</v>
      </c>
    </row>
    <row r="247" spans="1:11" x14ac:dyDescent="0.25">
      <c r="A247" s="150"/>
      <c r="B247" s="84" t="s">
        <v>298</v>
      </c>
      <c r="C247" s="169" t="s">
        <v>299</v>
      </c>
      <c r="D247" s="172"/>
      <c r="E247" s="172"/>
      <c r="F247" s="172"/>
      <c r="G247" s="172"/>
      <c r="H247" s="172"/>
      <c r="I247" s="172"/>
      <c r="J247" s="172"/>
      <c r="K247" s="172"/>
    </row>
    <row r="248" spans="1:11" x14ac:dyDescent="0.25">
      <c r="A248" s="150"/>
      <c r="B248" s="84" t="s">
        <v>300</v>
      </c>
      <c r="C248" s="169" t="s">
        <v>301</v>
      </c>
      <c r="D248" s="172"/>
      <c r="E248" s="172"/>
      <c r="F248" s="172"/>
      <c r="G248" s="172"/>
      <c r="H248" s="172"/>
      <c r="I248" s="172"/>
      <c r="J248" s="172"/>
      <c r="K248" s="172"/>
    </row>
    <row r="249" spans="1:11" x14ac:dyDescent="0.25">
      <c r="A249" s="150" t="s">
        <v>234</v>
      </c>
      <c r="B249" s="84"/>
      <c r="C249" s="169" t="s">
        <v>12</v>
      </c>
      <c r="D249" s="156">
        <f t="shared" ref="D249:H249" si="63">(D251*D250*12)/1000</f>
        <v>0</v>
      </c>
      <c r="E249" s="156">
        <f t="shared" si="63"/>
        <v>0</v>
      </c>
      <c r="F249" s="156">
        <f t="shared" si="63"/>
        <v>0</v>
      </c>
      <c r="G249" s="156">
        <f t="shared" si="63"/>
        <v>0</v>
      </c>
      <c r="H249" s="156">
        <f t="shared" si="63"/>
        <v>0</v>
      </c>
      <c r="I249" s="156">
        <f t="shared" ref="I249:K249" si="64">(I251*I250*12)/1000</f>
        <v>0</v>
      </c>
      <c r="J249" s="156">
        <f t="shared" si="64"/>
        <v>0</v>
      </c>
      <c r="K249" s="156">
        <f t="shared" si="64"/>
        <v>0</v>
      </c>
    </row>
    <row r="250" spans="1:11" x14ac:dyDescent="0.25">
      <c r="A250" s="149"/>
      <c r="B250" s="84" t="s">
        <v>298</v>
      </c>
      <c r="C250" s="169" t="s">
        <v>299</v>
      </c>
      <c r="D250" s="172"/>
      <c r="E250" s="172"/>
      <c r="F250" s="172"/>
      <c r="G250" s="172"/>
      <c r="H250" s="172"/>
      <c r="I250" s="172"/>
      <c r="J250" s="172"/>
      <c r="K250" s="172"/>
    </row>
    <row r="251" spans="1:11" ht="15.75" thickBot="1" x14ac:dyDescent="0.3">
      <c r="A251" s="1"/>
      <c r="B251" s="84" t="s">
        <v>300</v>
      </c>
      <c r="C251" s="169" t="s">
        <v>301</v>
      </c>
      <c r="D251" s="172"/>
      <c r="E251" s="172"/>
      <c r="F251" s="172"/>
      <c r="G251" s="172"/>
      <c r="H251" s="172"/>
      <c r="I251" s="172"/>
      <c r="J251" s="172"/>
      <c r="K251" s="172"/>
    </row>
    <row r="252" spans="1:11" ht="15.75" thickBot="1" x14ac:dyDescent="0.3">
      <c r="A252" s="113"/>
      <c r="B252" s="111" t="s">
        <v>163</v>
      </c>
      <c r="C252" s="137" t="s">
        <v>12</v>
      </c>
      <c r="D252" s="111">
        <f t="shared" ref="D252:H252" si="65">D236+D237+D241+D242</f>
        <v>0</v>
      </c>
      <c r="E252" s="111">
        <f t="shared" si="65"/>
        <v>0</v>
      </c>
      <c r="F252" s="111">
        <f t="shared" si="65"/>
        <v>0</v>
      </c>
      <c r="G252" s="111">
        <f t="shared" si="65"/>
        <v>0</v>
      </c>
      <c r="H252" s="111">
        <f t="shared" si="65"/>
        <v>0</v>
      </c>
      <c r="I252" s="111">
        <f>I236+I237+I241+I242</f>
        <v>0</v>
      </c>
      <c r="J252" s="111">
        <f t="shared" ref="J252:K252" si="66">J236+J237+J241+J242</f>
        <v>0</v>
      </c>
      <c r="K252" s="111">
        <f t="shared" si="66"/>
        <v>0</v>
      </c>
    </row>
    <row r="253" spans="1:11" x14ac:dyDescent="0.25">
      <c r="A253" s="166"/>
      <c r="B253" s="167"/>
      <c r="C253" s="168"/>
      <c r="D253" s="167"/>
      <c r="E253" s="167"/>
      <c r="F253" s="167"/>
      <c r="G253" s="167"/>
      <c r="H253" s="167"/>
      <c r="I253" s="167"/>
    </row>
    <row r="254" spans="1:11" ht="19.5" thickBot="1" x14ac:dyDescent="0.35">
      <c r="A254" s="564" t="s">
        <v>506</v>
      </c>
      <c r="B254" s="167"/>
      <c r="C254" s="168"/>
      <c r="D254" s="167"/>
      <c r="E254" s="167"/>
      <c r="F254" s="167"/>
      <c r="G254" s="167"/>
      <c r="H254" s="167"/>
      <c r="I254" s="167"/>
    </row>
    <row r="255" spans="1:11" ht="15.75" thickBot="1" x14ac:dyDescent="0.3">
      <c r="A255" s="785" t="s">
        <v>0</v>
      </c>
      <c r="B255" s="785" t="s">
        <v>1</v>
      </c>
      <c r="C255" s="785" t="s">
        <v>2</v>
      </c>
      <c r="D255" s="788"/>
      <c r="E255" s="788"/>
      <c r="F255" s="788"/>
      <c r="G255" s="788"/>
      <c r="H255" s="790"/>
      <c r="I255" s="789" t="s">
        <v>174</v>
      </c>
      <c r="J255" s="788"/>
      <c r="K255" s="790"/>
    </row>
    <row r="256" spans="1:11" ht="15.75" customHeight="1" thickBot="1" x14ac:dyDescent="0.3">
      <c r="A256" s="787"/>
      <c r="B256" s="787"/>
      <c r="C256" s="787"/>
      <c r="D256" s="791" t="s">
        <v>687</v>
      </c>
      <c r="E256" s="792"/>
      <c r="F256" s="785" t="s">
        <v>402</v>
      </c>
      <c r="G256" s="785" t="s">
        <v>676</v>
      </c>
      <c r="H256" s="785" t="s">
        <v>677</v>
      </c>
      <c r="I256" s="785" t="s">
        <v>402</v>
      </c>
      <c r="J256" s="785" t="s">
        <v>676</v>
      </c>
      <c r="K256" s="785" t="s">
        <v>677</v>
      </c>
    </row>
    <row r="257" spans="1:11" ht="15.75" thickBot="1" x14ac:dyDescent="0.3">
      <c r="A257" s="786"/>
      <c r="B257" s="786"/>
      <c r="C257" s="786"/>
      <c r="D257" s="4" t="s">
        <v>8</v>
      </c>
      <c r="E257" s="4" t="s">
        <v>9</v>
      </c>
      <c r="F257" s="786"/>
      <c r="G257" s="786"/>
      <c r="H257" s="786"/>
      <c r="I257" s="786"/>
      <c r="J257" s="786"/>
      <c r="K257" s="786"/>
    </row>
    <row r="258" spans="1:11" x14ac:dyDescent="0.25">
      <c r="A258" s="3">
        <v>1</v>
      </c>
      <c r="B258" s="3">
        <v>2</v>
      </c>
      <c r="C258" s="3">
        <v>3</v>
      </c>
      <c r="D258" s="3">
        <v>6</v>
      </c>
      <c r="E258" s="3">
        <v>7</v>
      </c>
      <c r="F258" s="3">
        <v>8</v>
      </c>
      <c r="G258" s="3">
        <v>9</v>
      </c>
      <c r="H258" s="3">
        <v>10</v>
      </c>
      <c r="I258" s="33">
        <v>11</v>
      </c>
      <c r="J258" s="33">
        <v>12</v>
      </c>
      <c r="K258" s="33">
        <v>13</v>
      </c>
    </row>
    <row r="259" spans="1:11" ht="51" x14ac:dyDescent="0.25">
      <c r="A259" s="140">
        <v>1</v>
      </c>
      <c r="B259" s="176" t="s">
        <v>533</v>
      </c>
      <c r="C259" s="125" t="s">
        <v>12</v>
      </c>
      <c r="D259" s="125"/>
      <c r="E259" s="125">
        <f t="shared" ref="E259:H259" si="67">E260+E261+E262+E263+E264+E265+E266</f>
        <v>0</v>
      </c>
      <c r="F259" s="125">
        <f t="shared" si="67"/>
        <v>583.84</v>
      </c>
      <c r="G259" s="125">
        <f t="shared" si="67"/>
        <v>2288.4</v>
      </c>
      <c r="H259" s="125">
        <f t="shared" si="67"/>
        <v>500</v>
      </c>
      <c r="I259" s="125">
        <f t="shared" ref="I259:K259" si="68">I260+I261+I262+I263+I264+I265+I266</f>
        <v>0</v>
      </c>
      <c r="J259" s="125">
        <f t="shared" si="68"/>
        <v>0</v>
      </c>
      <c r="K259" s="125">
        <f t="shared" si="68"/>
        <v>0</v>
      </c>
    </row>
    <row r="260" spans="1:11" ht="30" x14ac:dyDescent="0.25">
      <c r="A260" s="14" t="s">
        <v>11</v>
      </c>
      <c r="B260" s="2" t="s">
        <v>718</v>
      </c>
      <c r="C260" s="2" t="s">
        <v>12</v>
      </c>
      <c r="D260" s="2"/>
      <c r="E260" s="2"/>
      <c r="F260" s="2">
        <v>583.84</v>
      </c>
      <c r="G260" s="2"/>
      <c r="H260" s="2"/>
      <c r="I260" s="134"/>
      <c r="J260" s="134"/>
      <c r="K260" s="134"/>
    </row>
    <row r="261" spans="1:11" x14ac:dyDescent="0.25">
      <c r="A261" s="14" t="s">
        <v>19</v>
      </c>
      <c r="B261" s="2" t="s">
        <v>725</v>
      </c>
      <c r="C261" s="2" t="s">
        <v>12</v>
      </c>
      <c r="D261" s="2"/>
      <c r="E261" s="2"/>
      <c r="F261" s="2"/>
      <c r="G261" s="2">
        <v>500</v>
      </c>
      <c r="H261" s="2">
        <v>500</v>
      </c>
      <c r="I261" s="134"/>
      <c r="J261" s="134"/>
      <c r="K261" s="134"/>
    </row>
    <row r="262" spans="1:11" x14ac:dyDescent="0.25">
      <c r="A262" s="14" t="s">
        <v>31</v>
      </c>
      <c r="B262" s="2" t="s">
        <v>726</v>
      </c>
      <c r="C262" s="2" t="s">
        <v>12</v>
      </c>
      <c r="D262" s="2"/>
      <c r="E262" s="2"/>
      <c r="F262" s="2"/>
      <c r="G262" s="2">
        <v>1788.4</v>
      </c>
      <c r="H262" s="2"/>
      <c r="I262" s="134"/>
      <c r="J262" s="134"/>
      <c r="K262" s="134"/>
    </row>
    <row r="263" spans="1:11" x14ac:dyDescent="0.25">
      <c r="A263" s="14" t="s">
        <v>265</v>
      </c>
      <c r="B263" s="2"/>
      <c r="C263" s="2" t="s">
        <v>12</v>
      </c>
      <c r="D263" s="2"/>
      <c r="E263" s="2"/>
      <c r="F263" s="2"/>
      <c r="G263" s="2"/>
      <c r="H263" s="2"/>
      <c r="I263" s="134"/>
      <c r="J263" s="134"/>
      <c r="K263" s="134"/>
    </row>
    <row r="264" spans="1:11" x14ac:dyDescent="0.25">
      <c r="A264" s="14" t="s">
        <v>41</v>
      </c>
      <c r="B264" s="2"/>
      <c r="C264" s="2" t="s">
        <v>12</v>
      </c>
      <c r="D264" s="2"/>
      <c r="E264" s="2"/>
      <c r="F264" s="2"/>
      <c r="G264" s="2"/>
      <c r="H264" s="2"/>
      <c r="I264" s="134"/>
      <c r="J264" s="134"/>
      <c r="K264" s="134"/>
    </row>
    <row r="265" spans="1:11" x14ac:dyDescent="0.25">
      <c r="A265" s="14" t="s">
        <v>42</v>
      </c>
      <c r="B265" s="2"/>
      <c r="C265" s="2" t="s">
        <v>12</v>
      </c>
      <c r="D265" s="2"/>
      <c r="E265" s="2"/>
      <c r="F265" s="2"/>
      <c r="G265" s="2"/>
      <c r="H265" s="2"/>
      <c r="I265" s="134"/>
      <c r="J265" s="134"/>
      <c r="K265" s="134"/>
    </row>
    <row r="266" spans="1:11" x14ac:dyDescent="0.25">
      <c r="A266" s="14" t="s">
        <v>43</v>
      </c>
      <c r="B266" s="2"/>
      <c r="C266" s="2" t="s">
        <v>12</v>
      </c>
      <c r="D266" s="2"/>
      <c r="E266" s="2"/>
      <c r="F266" s="2"/>
      <c r="G266" s="2"/>
      <c r="H266" s="2"/>
      <c r="I266" s="134"/>
      <c r="J266" s="134"/>
      <c r="K266" s="134"/>
    </row>
    <row r="267" spans="1:11" ht="63.75" x14ac:dyDescent="0.25">
      <c r="A267" s="140" t="s">
        <v>53</v>
      </c>
      <c r="B267" s="177" t="s">
        <v>532</v>
      </c>
      <c r="C267" s="125" t="s">
        <v>12</v>
      </c>
      <c r="D267" s="125">
        <f>D268+D269+D270+D271+D272+D273</f>
        <v>0</v>
      </c>
      <c r="E267" s="125">
        <f t="shared" ref="E267:H267" si="69">E268+E269+E270+E271+E272+E273</f>
        <v>0</v>
      </c>
      <c r="F267" s="125">
        <f t="shared" si="69"/>
        <v>0</v>
      </c>
      <c r="G267" s="125">
        <f t="shared" si="69"/>
        <v>0</v>
      </c>
      <c r="H267" s="125">
        <f t="shared" si="69"/>
        <v>0</v>
      </c>
      <c r="I267" s="125">
        <f t="shared" ref="I267:K267" si="70">I268+I269+I270+I271+I272+I273+I274</f>
        <v>0</v>
      </c>
      <c r="J267" s="125">
        <f t="shared" si="70"/>
        <v>0</v>
      </c>
      <c r="K267" s="125">
        <f t="shared" si="70"/>
        <v>0</v>
      </c>
    </row>
    <row r="268" spans="1:11" x14ac:dyDescent="0.25">
      <c r="A268" s="14" t="s">
        <v>55</v>
      </c>
      <c r="B268" s="2"/>
      <c r="C268" s="2" t="s">
        <v>12</v>
      </c>
      <c r="D268" s="2"/>
      <c r="E268" s="2"/>
      <c r="F268" s="2"/>
      <c r="G268" s="2"/>
      <c r="H268" s="2"/>
      <c r="I268" s="134"/>
      <c r="J268" s="134"/>
      <c r="K268" s="134"/>
    </row>
    <row r="269" spans="1:11" x14ac:dyDescent="0.25">
      <c r="A269" s="15" t="s">
        <v>57</v>
      </c>
      <c r="B269" s="88"/>
      <c r="C269" s="2" t="s">
        <v>12</v>
      </c>
      <c r="D269" s="88"/>
      <c r="E269" s="88"/>
      <c r="F269" s="88"/>
      <c r="G269" s="88"/>
      <c r="H269" s="88"/>
      <c r="I269" s="88"/>
      <c r="J269" s="88"/>
      <c r="K269" s="88"/>
    </row>
    <row r="270" spans="1:11" x14ac:dyDescent="0.25">
      <c r="A270" s="15" t="s">
        <v>59</v>
      </c>
      <c r="B270" s="88"/>
      <c r="C270" s="2" t="s">
        <v>12</v>
      </c>
      <c r="D270" s="88"/>
      <c r="E270" s="88"/>
      <c r="F270" s="88"/>
      <c r="G270" s="88"/>
      <c r="H270" s="88"/>
      <c r="I270" s="88"/>
      <c r="J270" s="88"/>
      <c r="K270" s="88"/>
    </row>
    <row r="271" spans="1:11" x14ac:dyDescent="0.25">
      <c r="A271" s="14" t="s">
        <v>271</v>
      </c>
      <c r="B271" s="88"/>
      <c r="C271" s="2" t="s">
        <v>12</v>
      </c>
      <c r="D271" s="88"/>
      <c r="E271" s="88"/>
      <c r="F271" s="88"/>
      <c r="G271" s="88"/>
      <c r="H271" s="88"/>
      <c r="I271" s="88"/>
      <c r="J271" s="88"/>
      <c r="K271" s="88"/>
    </row>
    <row r="272" spans="1:11" x14ac:dyDescent="0.25">
      <c r="A272" s="15" t="s">
        <v>272</v>
      </c>
      <c r="B272" s="88"/>
      <c r="C272" s="2" t="s">
        <v>12</v>
      </c>
      <c r="D272" s="88"/>
      <c r="E272" s="88"/>
      <c r="F272" s="88"/>
      <c r="G272" s="88"/>
      <c r="H272" s="88"/>
      <c r="I272" s="88"/>
      <c r="J272" s="88"/>
      <c r="K272" s="88"/>
    </row>
    <row r="273" spans="1:11" x14ac:dyDescent="0.25">
      <c r="A273" s="15" t="s">
        <v>302</v>
      </c>
      <c r="B273" s="88"/>
      <c r="C273" s="2" t="s">
        <v>12</v>
      </c>
      <c r="D273" s="88"/>
      <c r="E273" s="88"/>
      <c r="F273" s="88"/>
      <c r="G273" s="88"/>
      <c r="H273" s="88"/>
      <c r="I273" s="88"/>
      <c r="J273" s="88"/>
      <c r="K273" s="88"/>
    </row>
    <row r="274" spans="1:11" ht="51" x14ac:dyDescent="0.25">
      <c r="A274" s="140" t="s">
        <v>65</v>
      </c>
      <c r="B274" s="177" t="s">
        <v>60</v>
      </c>
      <c r="C274" s="125" t="s">
        <v>12</v>
      </c>
      <c r="D274" s="125">
        <f t="shared" ref="D274:H274" si="71">D275+D276</f>
        <v>927.6789060000001</v>
      </c>
      <c r="E274" s="125">
        <f t="shared" si="71"/>
        <v>1567.6223219999999</v>
      </c>
      <c r="F274" s="125">
        <f t="shared" si="71"/>
        <v>2173.7983680000002</v>
      </c>
      <c r="G274" s="125">
        <f t="shared" si="71"/>
        <v>2260.7693640000002</v>
      </c>
      <c r="H274" s="125">
        <f t="shared" si="71"/>
        <v>2351.2245119999998</v>
      </c>
      <c r="I274" s="125">
        <f t="shared" ref="I274:K274" si="72">I275+I276</f>
        <v>0</v>
      </c>
      <c r="J274" s="125">
        <f t="shared" si="72"/>
        <v>0</v>
      </c>
      <c r="K274" s="125">
        <f t="shared" si="72"/>
        <v>0</v>
      </c>
    </row>
    <row r="275" spans="1:11" ht="25.5" x14ac:dyDescent="0.25">
      <c r="A275" s="15" t="s">
        <v>67</v>
      </c>
      <c r="B275" s="10" t="s">
        <v>62</v>
      </c>
      <c r="C275" s="11" t="s">
        <v>12</v>
      </c>
      <c r="D275" s="156">
        <f>'Зар.плата осн.персонала'!D167</f>
        <v>712.50300000000004</v>
      </c>
      <c r="E275" s="156">
        <f>'Зар.плата осн.персонала'!E167</f>
        <v>1204.011</v>
      </c>
      <c r="F275" s="156">
        <f>'Зар.плата осн.персонала'!F167</f>
        <v>1669.5840000000001</v>
      </c>
      <c r="G275" s="156">
        <f>'Зар.плата осн.персонала'!G167</f>
        <v>1736.3820000000001</v>
      </c>
      <c r="H275" s="156">
        <f>'Зар.плата осн.персонала'!H167</f>
        <v>1805.856</v>
      </c>
      <c r="I275" s="156">
        <f>'Зар.плата осн.персонала'!I167</f>
        <v>0</v>
      </c>
      <c r="J275" s="156">
        <f>'Зар.плата осн.персонала'!J167</f>
        <v>0</v>
      </c>
      <c r="K275" s="156">
        <f>'Зар.плата осн.персонала'!K167</f>
        <v>0</v>
      </c>
    </row>
    <row r="276" spans="1:11" ht="38.25" x14ac:dyDescent="0.25">
      <c r="A276" s="15" t="s">
        <v>83</v>
      </c>
      <c r="B276" s="17" t="s">
        <v>64</v>
      </c>
      <c r="C276" s="18" t="s">
        <v>12</v>
      </c>
      <c r="D276" s="156">
        <f>'Зар.плата осн.персонала'!D169</f>
        <v>215.175906</v>
      </c>
      <c r="E276" s="156">
        <f>'Зар.плата осн.персонала'!E169</f>
        <v>363.61132199999997</v>
      </c>
      <c r="F276" s="156">
        <f>'Зар.плата осн.персонала'!F169</f>
        <v>504.21436799999998</v>
      </c>
      <c r="G276" s="156">
        <f>'Зар.плата осн.персонала'!G169</f>
        <v>524.38736400000005</v>
      </c>
      <c r="H276" s="156">
        <f>'Зар.плата осн.персонала'!H169</f>
        <v>545.36851200000001</v>
      </c>
      <c r="I276" s="156">
        <f>'Зар.плата осн.персонала'!I169</f>
        <v>0</v>
      </c>
      <c r="J276" s="156">
        <f>'Зар.плата осн.персонала'!J169</f>
        <v>0</v>
      </c>
      <c r="K276" s="156">
        <f>'Зар.плата осн.персонала'!K169</f>
        <v>0</v>
      </c>
    </row>
    <row r="277" spans="1:11" x14ac:dyDescent="0.25">
      <c r="A277" s="107"/>
      <c r="B277" s="241" t="s">
        <v>384</v>
      </c>
      <c r="C277" s="169" t="s">
        <v>290</v>
      </c>
      <c r="D277" s="244">
        <v>0.30199999999999999</v>
      </c>
      <c r="E277" s="244">
        <v>0.30199999999999999</v>
      </c>
      <c r="F277" s="244">
        <v>0.30199999999999999</v>
      </c>
      <c r="G277" s="244">
        <v>0.30199999999999999</v>
      </c>
      <c r="H277" s="244">
        <v>0.30199999999999999</v>
      </c>
      <c r="I277" s="244"/>
      <c r="J277" s="244"/>
      <c r="K277" s="244"/>
    </row>
    <row r="278" spans="1:11" ht="15.75" thickBot="1" x14ac:dyDescent="0.3">
      <c r="A278" s="238"/>
      <c r="B278" s="239"/>
      <c r="C278" s="538"/>
      <c r="D278" s="240"/>
      <c r="E278" s="240"/>
      <c r="F278" s="240"/>
      <c r="G278" s="240"/>
      <c r="H278" s="240"/>
      <c r="I278" s="240"/>
      <c r="J278" s="240"/>
      <c r="K278" s="240"/>
    </row>
    <row r="279" spans="1:11" ht="15.75" thickBot="1" x14ac:dyDescent="0.3">
      <c r="A279" s="110"/>
      <c r="B279" s="179" t="s">
        <v>163</v>
      </c>
      <c r="C279" s="180" t="s">
        <v>391</v>
      </c>
      <c r="D279" s="111">
        <f t="shared" ref="D279:H279" si="73">D259+D267+D274</f>
        <v>927.6789060000001</v>
      </c>
      <c r="E279" s="111">
        <f t="shared" si="73"/>
        <v>1567.6223219999999</v>
      </c>
      <c r="F279" s="111">
        <f t="shared" si="73"/>
        <v>2757.6383680000004</v>
      </c>
      <c r="G279" s="111">
        <f t="shared" si="73"/>
        <v>4549.1693640000003</v>
      </c>
      <c r="H279" s="111">
        <f t="shared" si="73"/>
        <v>2851.2245119999998</v>
      </c>
      <c r="I279" s="111">
        <f t="shared" ref="I279:K279" si="74">I259+I267+I274</f>
        <v>0</v>
      </c>
      <c r="J279" s="111">
        <f t="shared" si="74"/>
        <v>0</v>
      </c>
      <c r="K279" s="111">
        <f t="shared" si="74"/>
        <v>0</v>
      </c>
    </row>
    <row r="280" spans="1:11" x14ac:dyDescent="0.25">
      <c r="A280" s="83"/>
      <c r="B280" s="174"/>
      <c r="C280" s="175"/>
      <c r="D280" s="167"/>
      <c r="E280" s="167"/>
      <c r="F280" s="167"/>
      <c r="G280" s="167"/>
      <c r="H280" s="167"/>
      <c r="I280" s="167"/>
    </row>
    <row r="281" spans="1:11" x14ac:dyDescent="0.25">
      <c r="A281" s="576" t="s">
        <v>548</v>
      </c>
      <c r="B281" s="577"/>
      <c r="C281" s="578"/>
      <c r="D281" s="579"/>
      <c r="E281" s="167"/>
      <c r="F281" s="167"/>
      <c r="G281" s="167"/>
      <c r="H281" s="167"/>
      <c r="I281" s="167"/>
    </row>
    <row r="282" spans="1:11" x14ac:dyDescent="0.25">
      <c r="A282" s="83"/>
      <c r="B282" s="174"/>
      <c r="C282" s="175"/>
      <c r="D282" s="793" t="s">
        <v>304</v>
      </c>
      <c r="E282" s="793"/>
      <c r="F282" s="793"/>
      <c r="G282" s="793"/>
      <c r="H282" s="793"/>
      <c r="I282" s="793"/>
    </row>
    <row r="283" spans="1:11" x14ac:dyDescent="0.25">
      <c r="D283" s="793" t="s">
        <v>177</v>
      </c>
      <c r="E283" s="793"/>
      <c r="F283" s="793"/>
      <c r="G283" s="793"/>
      <c r="H283" s="793"/>
      <c r="I283" s="793"/>
    </row>
    <row r="284" spans="1:11" x14ac:dyDescent="0.25">
      <c r="D284" s="82" t="s">
        <v>303</v>
      </c>
      <c r="E284" s="537"/>
      <c r="F284" s="537"/>
      <c r="G284" s="537"/>
      <c r="H284" s="537"/>
      <c r="I284" s="537"/>
    </row>
    <row r="285" spans="1:11" x14ac:dyDescent="0.25">
      <c r="D285" s="793" t="s">
        <v>178</v>
      </c>
      <c r="E285" s="793"/>
      <c r="F285" s="793"/>
      <c r="G285" s="793"/>
      <c r="H285" s="793"/>
      <c r="I285" s="793"/>
    </row>
    <row r="287" spans="1:11" ht="19.5" thickBot="1" x14ac:dyDescent="0.35">
      <c r="A287" s="561" t="s">
        <v>510</v>
      </c>
    </row>
    <row r="288" spans="1:11" ht="15.75" thickBot="1" x14ac:dyDescent="0.3">
      <c r="A288" s="785" t="s">
        <v>0</v>
      </c>
      <c r="B288" s="785" t="s">
        <v>1</v>
      </c>
      <c r="C288" s="785" t="s">
        <v>2</v>
      </c>
      <c r="D288" s="788"/>
      <c r="E288" s="788"/>
      <c r="F288" s="788"/>
      <c r="G288" s="788"/>
      <c r="H288" s="790"/>
      <c r="I288" s="789" t="s">
        <v>174</v>
      </c>
      <c r="J288" s="788"/>
      <c r="K288" s="790"/>
    </row>
    <row r="289" spans="1:11" ht="15.75" customHeight="1" thickBot="1" x14ac:dyDescent="0.3">
      <c r="A289" s="787"/>
      <c r="B289" s="787"/>
      <c r="C289" s="787"/>
      <c r="D289" s="791" t="s">
        <v>687</v>
      </c>
      <c r="E289" s="792"/>
      <c r="F289" s="785" t="s">
        <v>402</v>
      </c>
      <c r="G289" s="785" t="s">
        <v>676</v>
      </c>
      <c r="H289" s="785" t="s">
        <v>677</v>
      </c>
      <c r="I289" s="785" t="s">
        <v>402</v>
      </c>
      <c r="J289" s="785" t="s">
        <v>676</v>
      </c>
      <c r="K289" s="785" t="s">
        <v>677</v>
      </c>
    </row>
    <row r="290" spans="1:11" ht="15.75" thickBot="1" x14ac:dyDescent="0.3">
      <c r="A290" s="786"/>
      <c r="B290" s="786"/>
      <c r="C290" s="786"/>
      <c r="D290" s="4" t="s">
        <v>8</v>
      </c>
      <c r="E290" s="4" t="s">
        <v>9</v>
      </c>
      <c r="F290" s="786"/>
      <c r="G290" s="786"/>
      <c r="H290" s="786"/>
      <c r="I290" s="786"/>
      <c r="J290" s="786"/>
      <c r="K290" s="786"/>
    </row>
    <row r="291" spans="1:11" x14ac:dyDescent="0.25">
      <c r="A291" s="3">
        <v>1</v>
      </c>
      <c r="B291" s="3">
        <v>2</v>
      </c>
      <c r="C291" s="3">
        <v>3</v>
      </c>
      <c r="D291" s="3">
        <v>6</v>
      </c>
      <c r="E291" s="3">
        <v>7</v>
      </c>
      <c r="F291" s="3">
        <v>8</v>
      </c>
      <c r="G291" s="3">
        <v>9</v>
      </c>
      <c r="H291" s="3">
        <v>10</v>
      </c>
      <c r="I291" s="33">
        <v>11</v>
      </c>
      <c r="J291" s="33">
        <v>12</v>
      </c>
      <c r="K291" s="33">
        <v>13</v>
      </c>
    </row>
    <row r="292" spans="1:11" ht="60" x14ac:dyDescent="0.25">
      <c r="A292" s="142">
        <v>1</v>
      </c>
      <c r="B292" s="102" t="s">
        <v>263</v>
      </c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1:11" x14ac:dyDescent="0.25">
      <c r="A293" s="126" t="s">
        <v>11</v>
      </c>
      <c r="B293" s="1" t="s">
        <v>264</v>
      </c>
      <c r="C293" s="134" t="s">
        <v>12</v>
      </c>
      <c r="D293" s="1"/>
      <c r="E293" s="1"/>
      <c r="F293" s="1"/>
      <c r="G293" s="1"/>
      <c r="H293" s="1"/>
      <c r="I293" s="1"/>
      <c r="J293" s="1"/>
      <c r="K293" s="1"/>
    </row>
    <row r="294" spans="1:11" ht="30" x14ac:dyDescent="0.25">
      <c r="A294" s="14" t="s">
        <v>19</v>
      </c>
      <c r="B294" s="84" t="s">
        <v>266</v>
      </c>
      <c r="C294" s="2" t="s">
        <v>12</v>
      </c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26" t="s">
        <v>31</v>
      </c>
      <c r="B295" s="1" t="s">
        <v>267</v>
      </c>
      <c r="C295" s="134" t="s">
        <v>12</v>
      </c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26" t="s">
        <v>265</v>
      </c>
      <c r="B296" s="1" t="s">
        <v>268</v>
      </c>
      <c r="C296" s="134" t="s">
        <v>12</v>
      </c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26" t="s">
        <v>41</v>
      </c>
      <c r="B297" s="1" t="s">
        <v>269</v>
      </c>
      <c r="C297" s="134" t="s">
        <v>12</v>
      </c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43" t="s">
        <v>53</v>
      </c>
      <c r="B298" s="51" t="s">
        <v>270</v>
      </c>
      <c r="C298" s="132"/>
      <c r="D298" s="52"/>
      <c r="E298" s="52"/>
      <c r="F298" s="52"/>
      <c r="G298" s="52"/>
      <c r="H298" s="52"/>
      <c r="I298" s="52"/>
      <c r="J298" s="52"/>
      <c r="K298" s="52"/>
    </row>
    <row r="299" spans="1:11" x14ac:dyDescent="0.25">
      <c r="A299" s="126" t="s">
        <v>55</v>
      </c>
      <c r="B299" s="1" t="s">
        <v>264</v>
      </c>
      <c r="C299" s="134" t="s">
        <v>12</v>
      </c>
      <c r="D299" s="1"/>
      <c r="E299" s="1"/>
      <c r="F299" s="1"/>
      <c r="G299" s="1"/>
      <c r="H299" s="1"/>
      <c r="I299" s="1"/>
      <c r="J299" s="1"/>
      <c r="K299" s="1"/>
    </row>
    <row r="300" spans="1:11" ht="30" x14ac:dyDescent="0.25">
      <c r="A300" s="14" t="s">
        <v>57</v>
      </c>
      <c r="B300" s="84" t="s">
        <v>266</v>
      </c>
      <c r="C300" s="2" t="s">
        <v>12</v>
      </c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26" t="s">
        <v>59</v>
      </c>
      <c r="B301" s="1" t="s">
        <v>267</v>
      </c>
      <c r="C301" s="134" t="s">
        <v>12</v>
      </c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26" t="s">
        <v>271</v>
      </c>
      <c r="B302" s="1" t="s">
        <v>268</v>
      </c>
      <c r="C302" s="134" t="s">
        <v>12</v>
      </c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26" t="s">
        <v>272</v>
      </c>
      <c r="B303" s="1" t="s">
        <v>269</v>
      </c>
      <c r="C303" s="134" t="s">
        <v>12</v>
      </c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5">
        <v>3</v>
      </c>
      <c r="B304" s="102" t="s">
        <v>273</v>
      </c>
      <c r="C304" s="138" t="s">
        <v>12</v>
      </c>
      <c r="D304" s="51"/>
      <c r="E304" s="51"/>
      <c r="F304" s="51"/>
      <c r="G304" s="51"/>
      <c r="H304" s="51"/>
      <c r="I304" s="51"/>
      <c r="J304" s="51"/>
      <c r="K304" s="51"/>
    </row>
    <row r="305" spans="1:11" x14ac:dyDescent="0.25">
      <c r="A305" s="27" t="s">
        <v>67</v>
      </c>
      <c r="B305" s="1" t="s">
        <v>264</v>
      </c>
      <c r="C305" s="134" t="s">
        <v>12</v>
      </c>
      <c r="D305" s="1"/>
      <c r="E305" s="1"/>
      <c r="F305" s="1"/>
      <c r="G305" s="1"/>
      <c r="H305" s="1"/>
      <c r="I305" s="1"/>
      <c r="J305" s="1"/>
      <c r="K305" s="1"/>
    </row>
    <row r="306" spans="1:11" ht="30" x14ac:dyDescent="0.25">
      <c r="A306" s="14" t="s">
        <v>83</v>
      </c>
      <c r="B306" s="84" t="s">
        <v>266</v>
      </c>
      <c r="C306" s="134" t="s">
        <v>12</v>
      </c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27" t="s">
        <v>89</v>
      </c>
      <c r="B307" s="1" t="s">
        <v>267</v>
      </c>
      <c r="C307" s="134" t="s">
        <v>12</v>
      </c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27" t="s">
        <v>91</v>
      </c>
      <c r="B308" s="1" t="s">
        <v>268</v>
      </c>
      <c r="C308" s="134" t="s">
        <v>12</v>
      </c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27" t="s">
        <v>93</v>
      </c>
      <c r="B309" s="1" t="s">
        <v>269</v>
      </c>
      <c r="C309" s="134" t="s">
        <v>12</v>
      </c>
      <c r="D309" s="1"/>
      <c r="E309" s="1"/>
      <c r="F309" s="1"/>
      <c r="G309" s="1"/>
      <c r="H309" s="1"/>
      <c r="I309" s="1"/>
      <c r="J309" s="1"/>
      <c r="K309" s="1"/>
    </row>
    <row r="310" spans="1:11" ht="60" x14ac:dyDescent="0.25">
      <c r="A310" s="140">
        <v>4</v>
      </c>
      <c r="B310" s="140" t="s">
        <v>274</v>
      </c>
      <c r="C310" s="141"/>
      <c r="D310" s="51"/>
      <c r="E310" s="51"/>
      <c r="F310" s="51"/>
      <c r="G310" s="51"/>
      <c r="H310" s="51"/>
      <c r="I310" s="51"/>
      <c r="J310" s="51"/>
      <c r="K310" s="51"/>
    </row>
    <row r="311" spans="1:11" x14ac:dyDescent="0.25">
      <c r="A311" s="27" t="s">
        <v>105</v>
      </c>
      <c r="B311" s="1" t="s">
        <v>264</v>
      </c>
      <c r="C311" s="134" t="s">
        <v>12</v>
      </c>
      <c r="D311" s="1"/>
      <c r="E311" s="1"/>
      <c r="F311" s="1"/>
      <c r="G311" s="1"/>
      <c r="H311" s="1"/>
      <c r="I311" s="1"/>
      <c r="J311" s="1"/>
      <c r="K311" s="1"/>
    </row>
    <row r="312" spans="1:11" ht="30" x14ac:dyDescent="0.25">
      <c r="A312" s="27" t="s">
        <v>275</v>
      </c>
      <c r="B312" s="84" t="s">
        <v>266</v>
      </c>
      <c r="C312" s="134" t="s">
        <v>12</v>
      </c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27" t="s">
        <v>276</v>
      </c>
      <c r="B313" s="1" t="s">
        <v>267</v>
      </c>
      <c r="C313" s="134" t="s">
        <v>12</v>
      </c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27" t="s">
        <v>277</v>
      </c>
      <c r="B314" s="1" t="s">
        <v>268</v>
      </c>
      <c r="C314" s="134" t="s">
        <v>12</v>
      </c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27" t="s">
        <v>278</v>
      </c>
      <c r="B315" s="1" t="s">
        <v>269</v>
      </c>
      <c r="C315" s="134" t="s">
        <v>12</v>
      </c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17" t="s">
        <v>229</v>
      </c>
      <c r="B316" s="51" t="s">
        <v>279</v>
      </c>
      <c r="C316" s="138"/>
      <c r="D316" s="51"/>
      <c r="E316" s="51"/>
      <c r="F316" s="51"/>
      <c r="G316" s="51"/>
      <c r="H316" s="51"/>
      <c r="I316" s="51"/>
      <c r="J316" s="51"/>
      <c r="K316" s="51"/>
    </row>
    <row r="317" spans="1:11" x14ac:dyDescent="0.25">
      <c r="A317" s="27" t="s">
        <v>109</v>
      </c>
      <c r="B317" s="1" t="s">
        <v>264</v>
      </c>
      <c r="C317" s="134" t="s">
        <v>12</v>
      </c>
      <c r="D317" s="1"/>
      <c r="E317" s="1"/>
      <c r="F317" s="1"/>
      <c r="G317" s="1"/>
      <c r="H317" s="1"/>
      <c r="I317" s="1"/>
      <c r="J317" s="1"/>
      <c r="K317" s="1"/>
    </row>
    <row r="318" spans="1:11" ht="30" x14ac:dyDescent="0.25">
      <c r="A318" s="27" t="s">
        <v>280</v>
      </c>
      <c r="B318" s="84" t="s">
        <v>266</v>
      </c>
      <c r="C318" s="134" t="s">
        <v>12</v>
      </c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27" t="s">
        <v>281</v>
      </c>
      <c r="B319" s="1" t="s">
        <v>267</v>
      </c>
      <c r="C319" s="134" t="s">
        <v>12</v>
      </c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27" t="s">
        <v>282</v>
      </c>
      <c r="B320" s="1" t="s">
        <v>268</v>
      </c>
      <c r="C320" s="134" t="s">
        <v>12</v>
      </c>
      <c r="D320" s="1"/>
      <c r="E320" s="1"/>
      <c r="F320" s="1"/>
      <c r="G320" s="1"/>
      <c r="H320" s="1"/>
      <c r="I320" s="1"/>
      <c r="J320" s="1"/>
      <c r="K320" s="1"/>
    </row>
    <row r="321" spans="1:12" x14ac:dyDescent="0.25">
      <c r="A321" s="27" t="s">
        <v>283</v>
      </c>
      <c r="B321" s="1" t="s">
        <v>269</v>
      </c>
      <c r="C321" s="134" t="s">
        <v>12</v>
      </c>
      <c r="D321" s="1"/>
      <c r="E321" s="1"/>
      <c r="F321" s="1"/>
      <c r="G321" s="1"/>
      <c r="H321" s="1"/>
      <c r="I321" s="1"/>
      <c r="J321" s="1"/>
      <c r="K321" s="1"/>
    </row>
    <row r="322" spans="1:12" ht="45" x14ac:dyDescent="0.25">
      <c r="A322" s="142">
        <v>6</v>
      </c>
      <c r="B322" s="102" t="s">
        <v>284</v>
      </c>
      <c r="C322" s="125" t="s">
        <v>290</v>
      </c>
      <c r="D322" s="51"/>
      <c r="E322" s="51"/>
      <c r="F322" s="51"/>
      <c r="G322" s="51"/>
      <c r="H322" s="51"/>
      <c r="I322" s="51"/>
      <c r="J322" s="51"/>
      <c r="K322" s="51"/>
    </row>
    <row r="323" spans="1:12" x14ac:dyDescent="0.25">
      <c r="A323" s="14" t="s">
        <v>113</v>
      </c>
      <c r="B323" s="1" t="s">
        <v>264</v>
      </c>
      <c r="C323" s="134" t="s">
        <v>290</v>
      </c>
      <c r="D323" s="84"/>
      <c r="E323" s="84"/>
      <c r="F323" s="84"/>
      <c r="G323" s="84"/>
      <c r="H323" s="84"/>
      <c r="I323" s="84"/>
      <c r="J323" s="84"/>
      <c r="K323" s="84"/>
    </row>
    <row r="324" spans="1:12" ht="30" x14ac:dyDescent="0.25">
      <c r="A324" s="14" t="s">
        <v>115</v>
      </c>
      <c r="B324" s="84" t="s">
        <v>266</v>
      </c>
      <c r="C324" s="134" t="s">
        <v>290</v>
      </c>
      <c r="D324" s="84"/>
      <c r="E324" s="84"/>
      <c r="F324" s="84"/>
      <c r="G324" s="84"/>
      <c r="H324" s="84"/>
      <c r="I324" s="84"/>
      <c r="J324" s="84"/>
      <c r="K324" s="84"/>
    </row>
    <row r="325" spans="1:12" x14ac:dyDescent="0.25">
      <c r="A325" s="14" t="s">
        <v>117</v>
      </c>
      <c r="B325" s="1" t="s">
        <v>267</v>
      </c>
      <c r="C325" s="134" t="s">
        <v>290</v>
      </c>
      <c r="D325" s="84"/>
      <c r="E325" s="84"/>
      <c r="F325" s="84"/>
      <c r="G325" s="84"/>
      <c r="H325" s="84"/>
      <c r="I325" s="84"/>
      <c r="J325" s="84"/>
      <c r="K325" s="84"/>
    </row>
    <row r="326" spans="1:12" x14ac:dyDescent="0.25">
      <c r="A326" s="14" t="s">
        <v>119</v>
      </c>
      <c r="B326" s="1" t="s">
        <v>268</v>
      </c>
      <c r="C326" s="134" t="s">
        <v>290</v>
      </c>
      <c r="D326" s="84"/>
      <c r="E326" s="84"/>
      <c r="F326" s="84"/>
      <c r="G326" s="84"/>
      <c r="H326" s="84"/>
      <c r="I326" s="84"/>
      <c r="J326" s="84"/>
      <c r="K326" s="84"/>
    </row>
    <row r="327" spans="1:12" x14ac:dyDescent="0.25">
      <c r="A327" s="14" t="s">
        <v>285</v>
      </c>
      <c r="B327" s="1" t="s">
        <v>269</v>
      </c>
      <c r="C327" s="134" t="s">
        <v>290</v>
      </c>
      <c r="D327" s="84"/>
      <c r="E327" s="84"/>
      <c r="F327" s="84"/>
      <c r="G327" s="84"/>
      <c r="H327" s="84"/>
      <c r="I327" s="84"/>
      <c r="J327" s="84"/>
      <c r="K327" s="84"/>
    </row>
    <row r="328" spans="1:12" ht="30" x14ac:dyDescent="0.25">
      <c r="A328" s="140" t="s">
        <v>286</v>
      </c>
      <c r="B328" s="102" t="s">
        <v>287</v>
      </c>
      <c r="C328" s="125" t="s">
        <v>12</v>
      </c>
      <c r="D328" s="125">
        <f t="shared" ref="D328:H328" si="75">SUM(D329:D333)</f>
        <v>996.59479999999996</v>
      </c>
      <c r="E328" s="125">
        <f t="shared" si="75"/>
        <v>1183.2647999999999</v>
      </c>
      <c r="F328" s="125">
        <f t="shared" si="75"/>
        <v>1576.6799999999998</v>
      </c>
      <c r="G328" s="125">
        <f t="shared" si="75"/>
        <v>1576.6799999999998</v>
      </c>
      <c r="H328" s="125">
        <f t="shared" si="75"/>
        <v>1576.6799999999998</v>
      </c>
      <c r="I328" s="125">
        <f t="shared" ref="I328:K328" si="76">SUM(I329:I333)</f>
        <v>0</v>
      </c>
      <c r="J328" s="125">
        <f t="shared" si="76"/>
        <v>0</v>
      </c>
      <c r="K328" s="125">
        <f t="shared" si="76"/>
        <v>0</v>
      </c>
    </row>
    <row r="329" spans="1:12" x14ac:dyDescent="0.25">
      <c r="A329" s="14" t="s">
        <v>288</v>
      </c>
      <c r="B329" s="1" t="s">
        <v>264</v>
      </c>
      <c r="C329" s="134" t="s">
        <v>12</v>
      </c>
      <c r="D329" s="84"/>
      <c r="E329" s="84"/>
      <c r="F329" s="84"/>
      <c r="G329" s="84"/>
      <c r="H329" s="84"/>
      <c r="I329" s="84"/>
      <c r="J329" s="84"/>
      <c r="K329" s="84"/>
    </row>
    <row r="330" spans="1:12" ht="30" x14ac:dyDescent="0.25">
      <c r="A330" s="14" t="s">
        <v>123</v>
      </c>
      <c r="B330" s="84" t="s">
        <v>266</v>
      </c>
      <c r="C330" s="134" t="s">
        <v>12</v>
      </c>
      <c r="D330" s="1"/>
      <c r="E330" s="1">
        <v>186.67</v>
      </c>
      <c r="F330" s="1">
        <v>248.89</v>
      </c>
      <c r="G330" s="1">
        <v>248.89</v>
      </c>
      <c r="H330" s="1">
        <v>248.89</v>
      </c>
      <c r="I330" s="1"/>
      <c r="J330" s="1"/>
      <c r="K330" s="1"/>
      <c r="L330" t="s">
        <v>719</v>
      </c>
    </row>
    <row r="331" spans="1:12" x14ac:dyDescent="0.25">
      <c r="A331" s="14" t="s">
        <v>125</v>
      </c>
      <c r="B331" s="1" t="s">
        <v>267</v>
      </c>
      <c r="C331" s="134" t="s">
        <v>12</v>
      </c>
      <c r="D331" s="1">
        <v>996.59479999999996</v>
      </c>
      <c r="E331" s="1">
        <v>996.59479999999996</v>
      </c>
      <c r="F331" s="1">
        <v>1327.79</v>
      </c>
      <c r="G331" s="1">
        <v>1327.79</v>
      </c>
      <c r="H331" s="1">
        <v>1327.79</v>
      </c>
      <c r="I331" s="1"/>
      <c r="J331" s="1"/>
      <c r="K331" s="1"/>
      <c r="L331" t="s">
        <v>720</v>
      </c>
    </row>
    <row r="332" spans="1:12" x14ac:dyDescent="0.25">
      <c r="A332" s="14" t="s">
        <v>127</v>
      </c>
      <c r="B332" s="1" t="s">
        <v>268</v>
      </c>
      <c r="C332" s="134" t="s">
        <v>12</v>
      </c>
      <c r="D332" s="1"/>
      <c r="E332" s="1"/>
      <c r="F332" s="1"/>
      <c r="G332" s="1"/>
      <c r="H332" s="1"/>
      <c r="I332" s="1"/>
      <c r="J332" s="1"/>
      <c r="K332" s="1"/>
    </row>
    <row r="333" spans="1:12" x14ac:dyDescent="0.25">
      <c r="A333" s="14" t="s">
        <v>129</v>
      </c>
      <c r="B333" s="1" t="s">
        <v>269</v>
      </c>
      <c r="C333" s="134" t="s">
        <v>12</v>
      </c>
      <c r="D333" s="1"/>
      <c r="E333" s="1"/>
      <c r="F333" s="1"/>
      <c r="G333" s="1"/>
      <c r="H333" s="1"/>
      <c r="I333" s="1"/>
      <c r="J333" s="1"/>
      <c r="K333" s="1"/>
    </row>
    <row r="334" spans="1:12" x14ac:dyDescent="0.25">
      <c r="A334" s="146" t="s">
        <v>135</v>
      </c>
      <c r="B334" s="102" t="s">
        <v>289</v>
      </c>
      <c r="C334" s="125"/>
      <c r="D334" s="51"/>
      <c r="E334" s="51"/>
      <c r="F334" s="51"/>
      <c r="G334" s="51"/>
      <c r="H334" s="51"/>
      <c r="I334" s="51"/>
      <c r="J334" s="51"/>
      <c r="K334" s="51"/>
    </row>
    <row r="335" spans="1:12" x14ac:dyDescent="0.25">
      <c r="A335" s="145" t="s">
        <v>137</v>
      </c>
      <c r="B335" s="1" t="s">
        <v>264</v>
      </c>
      <c r="C335" s="134" t="s">
        <v>12</v>
      </c>
      <c r="D335" s="1"/>
      <c r="E335" s="1"/>
      <c r="F335" s="1"/>
      <c r="G335" s="1"/>
      <c r="H335" s="1"/>
      <c r="I335" s="1"/>
      <c r="J335" s="1"/>
      <c r="K335" s="1"/>
    </row>
    <row r="336" spans="1:12" ht="30" x14ac:dyDescent="0.25">
      <c r="A336" s="145" t="s">
        <v>139</v>
      </c>
      <c r="B336" s="84" t="s">
        <v>266</v>
      </c>
      <c r="C336" s="134" t="s">
        <v>12</v>
      </c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45" t="s">
        <v>140</v>
      </c>
      <c r="B337" s="1" t="s">
        <v>267</v>
      </c>
      <c r="C337" s="134" t="s">
        <v>12</v>
      </c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45" t="s">
        <v>143</v>
      </c>
      <c r="B338" s="1" t="s">
        <v>268</v>
      </c>
      <c r="C338" s="134" t="s">
        <v>12</v>
      </c>
      <c r="D338" s="1"/>
      <c r="E338" s="1"/>
      <c r="F338" s="1"/>
      <c r="G338" s="1"/>
      <c r="H338" s="1"/>
      <c r="I338" s="1"/>
      <c r="J338" s="1"/>
      <c r="K338" s="1"/>
    </row>
    <row r="339" spans="1:11" ht="15.75" thickBot="1" x14ac:dyDescent="0.3">
      <c r="A339" s="147" t="s">
        <v>144</v>
      </c>
      <c r="B339" s="35" t="s">
        <v>269</v>
      </c>
      <c r="C339" s="135" t="s">
        <v>12</v>
      </c>
      <c r="D339" s="35"/>
      <c r="E339" s="35"/>
      <c r="F339" s="35"/>
      <c r="G339" s="35"/>
      <c r="H339" s="35"/>
      <c r="I339" s="35"/>
      <c r="J339" s="35"/>
      <c r="K339" s="35"/>
    </row>
    <row r="340" spans="1:11" ht="15.75" thickBot="1" x14ac:dyDescent="0.3">
      <c r="A340" s="148"/>
      <c r="B340" s="111" t="s">
        <v>163</v>
      </c>
      <c r="C340" s="111" t="s">
        <v>12</v>
      </c>
      <c r="D340" s="137">
        <f t="shared" ref="D340:H340" si="77">D328</f>
        <v>996.59479999999996</v>
      </c>
      <c r="E340" s="137">
        <f t="shared" si="77"/>
        <v>1183.2647999999999</v>
      </c>
      <c r="F340" s="137">
        <f t="shared" si="77"/>
        <v>1576.6799999999998</v>
      </c>
      <c r="G340" s="137">
        <f t="shared" si="77"/>
        <v>1576.6799999999998</v>
      </c>
      <c r="H340" s="137">
        <f t="shared" si="77"/>
        <v>1576.6799999999998</v>
      </c>
      <c r="I340" s="137">
        <f t="shared" ref="I340:K340" si="78">I328</f>
        <v>0</v>
      </c>
      <c r="J340" s="137">
        <f t="shared" si="78"/>
        <v>0</v>
      </c>
      <c r="K340" s="322">
        <f t="shared" si="78"/>
        <v>0</v>
      </c>
    </row>
    <row r="341" spans="1:11" x14ac:dyDescent="0.25">
      <c r="A341" s="144"/>
    </row>
    <row r="343" spans="1:11" ht="19.5" hidden="1" thickBot="1" x14ac:dyDescent="0.35">
      <c r="A343" s="561" t="s">
        <v>511</v>
      </c>
    </row>
    <row r="344" spans="1:11" ht="15.75" hidden="1" thickBot="1" x14ac:dyDescent="0.3">
      <c r="A344" s="785" t="s">
        <v>0</v>
      </c>
      <c r="B344" s="785" t="s">
        <v>1</v>
      </c>
      <c r="C344" s="785" t="s">
        <v>2</v>
      </c>
      <c r="D344" s="788"/>
      <c r="E344" s="788"/>
      <c r="F344" s="788"/>
      <c r="G344" s="788"/>
      <c r="H344" s="790"/>
      <c r="I344" s="789" t="s">
        <v>174</v>
      </c>
      <c r="J344" s="788"/>
      <c r="K344" s="790"/>
    </row>
    <row r="345" spans="1:11" ht="15.75" hidden="1" customHeight="1" thickBot="1" x14ac:dyDescent="0.3">
      <c r="A345" s="787"/>
      <c r="B345" s="787"/>
      <c r="C345" s="787"/>
      <c r="D345" s="791">
        <v>2014</v>
      </c>
      <c r="E345" s="792"/>
      <c r="F345" s="785" t="s">
        <v>175</v>
      </c>
      <c r="G345" s="785" t="s">
        <v>401</v>
      </c>
      <c r="H345" s="785" t="s">
        <v>402</v>
      </c>
      <c r="I345" s="785" t="s">
        <v>175</v>
      </c>
      <c r="J345" s="785" t="s">
        <v>401</v>
      </c>
      <c r="K345" s="785" t="s">
        <v>402</v>
      </c>
    </row>
    <row r="346" spans="1:11" ht="15.75" hidden="1" thickBot="1" x14ac:dyDescent="0.3">
      <c r="A346" s="786"/>
      <c r="B346" s="786"/>
      <c r="C346" s="786"/>
      <c r="D346" s="4" t="s">
        <v>8</v>
      </c>
      <c r="E346" s="4" t="s">
        <v>9</v>
      </c>
      <c r="F346" s="786"/>
      <c r="G346" s="786"/>
      <c r="H346" s="786"/>
      <c r="I346" s="786"/>
      <c r="J346" s="786"/>
      <c r="K346" s="786"/>
    </row>
    <row r="347" spans="1:11" hidden="1" x14ac:dyDescent="0.25">
      <c r="A347" s="3">
        <v>1</v>
      </c>
      <c r="B347" s="3">
        <v>2</v>
      </c>
      <c r="C347" s="3">
        <v>3</v>
      </c>
      <c r="D347" s="3">
        <v>6</v>
      </c>
      <c r="E347" s="3">
        <v>7</v>
      </c>
      <c r="F347" s="3">
        <v>8</v>
      </c>
      <c r="G347" s="3">
        <v>9</v>
      </c>
      <c r="H347" s="3">
        <v>10</v>
      </c>
      <c r="I347" s="33">
        <v>11</v>
      </c>
      <c r="J347" s="33">
        <v>12</v>
      </c>
      <c r="K347" s="33">
        <v>13</v>
      </c>
    </row>
    <row r="348" spans="1:11" hidden="1" x14ac:dyDescent="0.25">
      <c r="A348" s="140">
        <v>1</v>
      </c>
      <c r="B348" s="176" t="s">
        <v>114</v>
      </c>
      <c r="C348" s="230" t="s">
        <v>12</v>
      </c>
      <c r="D348" s="51"/>
      <c r="E348" s="51"/>
      <c r="F348" s="51"/>
      <c r="G348" s="51"/>
      <c r="H348" s="51"/>
      <c r="I348" s="51">
        <f t="shared" ref="I348:K348" si="79">SUM(I349:I354)</f>
        <v>0</v>
      </c>
      <c r="J348" s="51">
        <f t="shared" si="79"/>
        <v>0</v>
      </c>
      <c r="K348" s="51">
        <f t="shared" si="79"/>
        <v>0</v>
      </c>
    </row>
    <row r="349" spans="1:11" hidden="1" x14ac:dyDescent="0.25">
      <c r="A349" s="14" t="s">
        <v>11</v>
      </c>
      <c r="B349" s="10"/>
      <c r="C349" s="34" t="s">
        <v>12</v>
      </c>
      <c r="D349" s="1"/>
      <c r="E349" s="1"/>
      <c r="F349" s="1"/>
      <c r="G349" s="1"/>
      <c r="H349" s="1"/>
      <c r="I349" s="1"/>
      <c r="J349" s="1"/>
      <c r="K349" s="1"/>
    </row>
    <row r="350" spans="1:11" hidden="1" x14ac:dyDescent="0.25">
      <c r="A350" s="14" t="s">
        <v>19</v>
      </c>
      <c r="B350" s="10"/>
      <c r="C350" s="34" t="s">
        <v>12</v>
      </c>
      <c r="D350" s="1"/>
      <c r="E350" s="1"/>
      <c r="F350" s="1"/>
      <c r="G350" s="1"/>
      <c r="H350" s="1"/>
      <c r="I350" s="1"/>
      <c r="J350" s="1"/>
      <c r="K350" s="1"/>
    </row>
    <row r="351" spans="1:11" hidden="1" x14ac:dyDescent="0.25">
      <c r="A351" s="14" t="s">
        <v>31</v>
      </c>
      <c r="B351" s="10"/>
      <c r="C351" s="34" t="s">
        <v>12</v>
      </c>
      <c r="D351" s="1"/>
      <c r="E351" s="1"/>
      <c r="F351" s="1"/>
      <c r="G351" s="1"/>
      <c r="H351" s="1"/>
      <c r="I351" s="1"/>
      <c r="J351" s="1"/>
      <c r="K351" s="1"/>
    </row>
    <row r="352" spans="1:11" hidden="1" x14ac:dyDescent="0.25">
      <c r="A352" s="14" t="s">
        <v>265</v>
      </c>
      <c r="B352" s="10"/>
      <c r="C352" s="34" t="s">
        <v>12</v>
      </c>
      <c r="D352" s="1"/>
      <c r="E352" s="1"/>
      <c r="F352" s="1"/>
      <c r="G352" s="1"/>
      <c r="H352" s="1"/>
      <c r="I352" s="1"/>
      <c r="J352" s="1"/>
      <c r="K352" s="1"/>
    </row>
    <row r="353" spans="1:11" hidden="1" x14ac:dyDescent="0.25">
      <c r="A353" s="14" t="s">
        <v>41</v>
      </c>
      <c r="B353" s="10"/>
      <c r="C353" s="34" t="s">
        <v>12</v>
      </c>
      <c r="D353" s="1"/>
      <c r="E353" s="1"/>
      <c r="F353" s="1"/>
      <c r="G353" s="1"/>
      <c r="H353" s="1"/>
      <c r="I353" s="1"/>
      <c r="J353" s="1"/>
      <c r="K353" s="1"/>
    </row>
    <row r="354" spans="1:11" hidden="1" x14ac:dyDescent="0.25">
      <c r="A354" s="14" t="s">
        <v>42</v>
      </c>
      <c r="B354" s="10"/>
      <c r="C354" s="34" t="s">
        <v>12</v>
      </c>
      <c r="D354" s="1"/>
      <c r="E354" s="1"/>
      <c r="F354" s="1"/>
      <c r="G354" s="1"/>
      <c r="H354" s="1"/>
      <c r="I354" s="1"/>
      <c r="J354" s="1"/>
      <c r="K354" s="1"/>
    </row>
    <row r="355" spans="1:11" hidden="1" x14ac:dyDescent="0.25">
      <c r="A355" s="140" t="s">
        <v>53</v>
      </c>
      <c r="B355" s="177" t="s">
        <v>116</v>
      </c>
      <c r="C355" s="230" t="s">
        <v>12</v>
      </c>
      <c r="D355" s="51"/>
      <c r="E355" s="51"/>
      <c r="F355" s="51"/>
      <c r="G355" s="51"/>
      <c r="H355" s="51"/>
      <c r="I355" s="51">
        <f t="shared" ref="I355:K355" si="80">SUM(I356:I358)</f>
        <v>0</v>
      </c>
      <c r="J355" s="51">
        <f t="shared" si="80"/>
        <v>0</v>
      </c>
      <c r="K355" s="51">
        <f t="shared" si="80"/>
        <v>0</v>
      </c>
    </row>
    <row r="356" spans="1:11" hidden="1" x14ac:dyDescent="0.25">
      <c r="A356" s="237" t="s">
        <v>55</v>
      </c>
      <c r="B356" s="236"/>
      <c r="C356" s="34" t="s">
        <v>12</v>
      </c>
      <c r="D356" s="156"/>
      <c r="E356" s="156"/>
      <c r="F356" s="156"/>
      <c r="G356" s="156"/>
      <c r="H356" s="156"/>
      <c r="I356" s="156"/>
      <c r="J356" s="156"/>
      <c r="K356" s="156"/>
    </row>
    <row r="357" spans="1:11" hidden="1" x14ac:dyDescent="0.25">
      <c r="A357" s="237" t="s">
        <v>57</v>
      </c>
      <c r="B357" s="236"/>
      <c r="C357" s="34" t="s">
        <v>12</v>
      </c>
      <c r="D357" s="156"/>
      <c r="E357" s="156"/>
      <c r="F357" s="156"/>
      <c r="G357" s="156"/>
      <c r="H357" s="156"/>
      <c r="I357" s="156"/>
      <c r="J357" s="156"/>
      <c r="K357" s="156"/>
    </row>
    <row r="358" spans="1:11" hidden="1" x14ac:dyDescent="0.25">
      <c r="A358" s="237" t="s">
        <v>59</v>
      </c>
      <c r="B358" s="236"/>
      <c r="C358" s="34" t="s">
        <v>12</v>
      </c>
      <c r="D358" s="156"/>
      <c r="E358" s="156"/>
      <c r="F358" s="156"/>
      <c r="G358" s="156"/>
      <c r="H358" s="156"/>
      <c r="I358" s="156"/>
      <c r="J358" s="156"/>
      <c r="K358" s="156"/>
    </row>
    <row r="359" spans="1:11" hidden="1" x14ac:dyDescent="0.25">
      <c r="A359" s="140" t="s">
        <v>65</v>
      </c>
      <c r="B359" s="177" t="s">
        <v>118</v>
      </c>
      <c r="C359" s="230" t="s">
        <v>12</v>
      </c>
      <c r="D359" s="51"/>
      <c r="E359" s="51"/>
      <c r="F359" s="51"/>
      <c r="G359" s="51"/>
      <c r="H359" s="51"/>
      <c r="I359" s="51">
        <f t="shared" ref="I359:K359" si="81">SUM(I360:I363)</f>
        <v>0</v>
      </c>
      <c r="J359" s="51">
        <f t="shared" si="81"/>
        <v>0</v>
      </c>
      <c r="K359" s="51">
        <f t="shared" si="81"/>
        <v>0</v>
      </c>
    </row>
    <row r="360" spans="1:11" hidden="1" x14ac:dyDescent="0.25">
      <c r="A360" s="235" t="s">
        <v>67</v>
      </c>
      <c r="B360" s="234"/>
      <c r="C360" s="34" t="s">
        <v>12</v>
      </c>
      <c r="D360" s="156"/>
      <c r="E360" s="156"/>
      <c r="F360" s="156"/>
      <c r="G360" s="156"/>
      <c r="H360" s="156"/>
      <c r="I360" s="156"/>
      <c r="J360" s="156"/>
      <c r="K360" s="156"/>
    </row>
    <row r="361" spans="1:11" hidden="1" x14ac:dyDescent="0.25">
      <c r="A361" s="235" t="s">
        <v>83</v>
      </c>
      <c r="B361" s="234"/>
      <c r="C361" s="34" t="s">
        <v>12</v>
      </c>
      <c r="D361" s="156"/>
      <c r="E361" s="156"/>
      <c r="F361" s="156"/>
      <c r="G361" s="156"/>
      <c r="H361" s="156"/>
      <c r="I361" s="156"/>
      <c r="J361" s="156"/>
      <c r="K361" s="156"/>
    </row>
    <row r="362" spans="1:11" hidden="1" x14ac:dyDescent="0.25">
      <c r="A362" s="235" t="s">
        <v>89</v>
      </c>
      <c r="B362" s="234"/>
      <c r="C362" s="34" t="s">
        <v>12</v>
      </c>
      <c r="D362" s="156"/>
      <c r="E362" s="156"/>
      <c r="F362" s="156"/>
      <c r="G362" s="156"/>
      <c r="H362" s="156"/>
      <c r="I362" s="156"/>
      <c r="J362" s="156"/>
      <c r="K362" s="156"/>
    </row>
    <row r="363" spans="1:11" hidden="1" x14ac:dyDescent="0.25">
      <c r="A363" s="235" t="s">
        <v>91</v>
      </c>
      <c r="B363" s="234"/>
      <c r="C363" s="34" t="s">
        <v>12</v>
      </c>
      <c r="D363" s="156"/>
      <c r="E363" s="156"/>
      <c r="F363" s="156"/>
      <c r="G363" s="156"/>
      <c r="H363" s="156"/>
      <c r="I363" s="156"/>
      <c r="J363" s="156"/>
      <c r="K363" s="156"/>
    </row>
    <row r="364" spans="1:11" hidden="1" x14ac:dyDescent="0.25">
      <c r="A364" s="231" t="s">
        <v>103</v>
      </c>
      <c r="B364" s="232" t="s">
        <v>120</v>
      </c>
      <c r="C364" s="233" t="s">
        <v>12</v>
      </c>
      <c r="D364" s="51"/>
      <c r="E364" s="51"/>
      <c r="F364" s="51"/>
      <c r="G364" s="51"/>
      <c r="H364" s="51"/>
      <c r="I364" s="51">
        <f t="shared" ref="I364:K364" si="82">SUM(I365:I369)</f>
        <v>0</v>
      </c>
      <c r="J364" s="51">
        <f t="shared" si="82"/>
        <v>0</v>
      </c>
      <c r="K364" s="51">
        <f t="shared" si="82"/>
        <v>0</v>
      </c>
    </row>
    <row r="365" spans="1:11" hidden="1" x14ac:dyDescent="0.25">
      <c r="A365" s="145" t="s">
        <v>105</v>
      </c>
      <c r="B365" s="1"/>
      <c r="C365" s="134" t="s">
        <v>12</v>
      </c>
      <c r="D365" s="1"/>
      <c r="E365" s="1"/>
      <c r="F365" s="1"/>
      <c r="G365" s="1"/>
      <c r="H365" s="1"/>
      <c r="I365" s="1"/>
      <c r="J365" s="1"/>
      <c r="K365" s="1"/>
    </row>
    <row r="366" spans="1:11" hidden="1" x14ac:dyDescent="0.25">
      <c r="A366" s="145" t="s">
        <v>275</v>
      </c>
      <c r="B366" s="1"/>
      <c r="C366" s="134" t="s">
        <v>12</v>
      </c>
      <c r="D366" s="1"/>
      <c r="E366" s="1"/>
      <c r="F366" s="1"/>
      <c r="G366" s="1"/>
      <c r="H366" s="1"/>
      <c r="I366" s="1"/>
      <c r="J366" s="1"/>
      <c r="K366" s="1"/>
    </row>
    <row r="367" spans="1:11" hidden="1" x14ac:dyDescent="0.25">
      <c r="A367" s="145" t="s">
        <v>276</v>
      </c>
      <c r="B367" s="1"/>
      <c r="C367" s="134" t="s">
        <v>12</v>
      </c>
      <c r="D367" s="1"/>
      <c r="E367" s="1"/>
      <c r="F367" s="1"/>
      <c r="G367" s="1"/>
      <c r="H367" s="1"/>
      <c r="I367" s="1"/>
      <c r="J367" s="1"/>
      <c r="K367" s="1"/>
    </row>
    <row r="368" spans="1:11" hidden="1" x14ac:dyDescent="0.25">
      <c r="A368" s="145" t="s">
        <v>277</v>
      </c>
      <c r="B368" s="1"/>
      <c r="C368" s="134" t="s">
        <v>12</v>
      </c>
      <c r="D368" s="1"/>
      <c r="E368" s="1"/>
      <c r="F368" s="1"/>
      <c r="G368" s="1"/>
      <c r="H368" s="1"/>
      <c r="I368" s="1"/>
      <c r="J368" s="1"/>
      <c r="K368" s="1"/>
    </row>
    <row r="369" spans="1:11" ht="15.75" hidden="1" thickBot="1" x14ac:dyDescent="0.3">
      <c r="A369" s="147" t="s">
        <v>278</v>
      </c>
      <c r="B369" s="35"/>
      <c r="C369" s="135" t="s">
        <v>12</v>
      </c>
      <c r="D369" s="35"/>
      <c r="E369" s="35"/>
      <c r="F369" s="35"/>
      <c r="G369" s="35"/>
      <c r="H369" s="35"/>
      <c r="I369" s="35"/>
      <c r="J369" s="35"/>
      <c r="K369" s="35"/>
    </row>
    <row r="370" spans="1:11" ht="15.75" hidden="1" thickBot="1" x14ac:dyDescent="0.3">
      <c r="A370" s="113"/>
      <c r="B370" s="111" t="s">
        <v>163</v>
      </c>
      <c r="C370" s="111"/>
      <c r="D370" s="111"/>
      <c r="E370" s="111"/>
      <c r="F370" s="111"/>
      <c r="G370" s="111"/>
      <c r="H370" s="111"/>
      <c r="I370" s="111">
        <f t="shared" ref="I370:K370" si="83">I348+I355+I359+I364</f>
        <v>0</v>
      </c>
      <c r="J370" s="111">
        <f t="shared" si="83"/>
        <v>0</v>
      </c>
      <c r="K370" s="111">
        <f t="shared" si="83"/>
        <v>0</v>
      </c>
    </row>
    <row r="373" spans="1:11" ht="19.5" thickBot="1" x14ac:dyDescent="0.35">
      <c r="A373" s="561" t="s">
        <v>512</v>
      </c>
    </row>
    <row r="374" spans="1:11" ht="15.75" thickBot="1" x14ac:dyDescent="0.3">
      <c r="A374" s="785" t="s">
        <v>0</v>
      </c>
      <c r="B374" s="785" t="s">
        <v>1</v>
      </c>
      <c r="C374" s="785" t="s">
        <v>2</v>
      </c>
      <c r="D374" s="788"/>
      <c r="E374" s="788"/>
      <c r="F374" s="788"/>
      <c r="G374" s="788"/>
      <c r="H374" s="790"/>
      <c r="I374" s="789" t="s">
        <v>174</v>
      </c>
      <c r="J374" s="788"/>
      <c r="K374" s="790"/>
    </row>
    <row r="375" spans="1:11" ht="15.75" customHeight="1" thickBot="1" x14ac:dyDescent="0.3">
      <c r="A375" s="787"/>
      <c r="B375" s="787"/>
      <c r="C375" s="787"/>
      <c r="D375" s="791" t="s">
        <v>687</v>
      </c>
      <c r="E375" s="792"/>
      <c r="F375" s="785" t="s">
        <v>402</v>
      </c>
      <c r="G375" s="785" t="s">
        <v>676</v>
      </c>
      <c r="H375" s="785" t="s">
        <v>696</v>
      </c>
      <c r="I375" s="785" t="s">
        <v>402</v>
      </c>
      <c r="J375" s="785" t="s">
        <v>676</v>
      </c>
      <c r="K375" s="785" t="s">
        <v>677</v>
      </c>
    </row>
    <row r="376" spans="1:11" ht="15.75" thickBot="1" x14ac:dyDescent="0.3">
      <c r="A376" s="786"/>
      <c r="B376" s="786"/>
      <c r="C376" s="786"/>
      <c r="D376" s="4" t="s">
        <v>8</v>
      </c>
      <c r="E376" s="4" t="s">
        <v>9</v>
      </c>
      <c r="F376" s="786"/>
      <c r="G376" s="786"/>
      <c r="H376" s="786"/>
      <c r="I376" s="786"/>
      <c r="J376" s="786"/>
      <c r="K376" s="786"/>
    </row>
    <row r="377" spans="1:11" x14ac:dyDescent="0.25">
      <c r="A377" s="3">
        <v>1</v>
      </c>
      <c r="B377" s="3">
        <v>2</v>
      </c>
      <c r="C377" s="3">
        <v>3</v>
      </c>
      <c r="D377" s="3">
        <v>6</v>
      </c>
      <c r="E377" s="3">
        <v>7</v>
      </c>
      <c r="F377" s="3">
        <v>8</v>
      </c>
      <c r="G377" s="3">
        <v>9</v>
      </c>
      <c r="H377" s="3">
        <v>10</v>
      </c>
      <c r="I377" s="33">
        <v>11</v>
      </c>
      <c r="J377" s="33">
        <v>12</v>
      </c>
      <c r="K377" s="33">
        <v>13</v>
      </c>
    </row>
    <row r="378" spans="1:11" x14ac:dyDescent="0.25">
      <c r="A378" s="323"/>
      <c r="B378" s="324"/>
      <c r="C378" s="325"/>
      <c r="D378" s="108"/>
      <c r="E378" s="108"/>
      <c r="F378" s="108"/>
      <c r="G378" s="108"/>
      <c r="H378" s="108"/>
      <c r="I378" s="108"/>
      <c r="J378" s="47"/>
      <c r="K378" s="47"/>
    </row>
    <row r="379" spans="1:11" ht="25.5" x14ac:dyDescent="0.25">
      <c r="A379" s="140" t="s">
        <v>11</v>
      </c>
      <c r="B379" s="259" t="s">
        <v>124</v>
      </c>
      <c r="C379" s="125" t="s">
        <v>12</v>
      </c>
      <c r="D379" s="102"/>
      <c r="E379" s="102"/>
      <c r="F379" s="102"/>
      <c r="G379" s="102"/>
      <c r="H379" s="102"/>
      <c r="I379" s="102"/>
      <c r="J379" s="102"/>
      <c r="K379" s="102"/>
    </row>
    <row r="380" spans="1:11" ht="38.25" x14ac:dyDescent="0.25">
      <c r="A380" s="140" t="s">
        <v>19</v>
      </c>
      <c r="B380" s="259" t="s">
        <v>126</v>
      </c>
      <c r="C380" s="125" t="s">
        <v>12</v>
      </c>
      <c r="D380" s="102"/>
      <c r="E380" s="102"/>
      <c r="F380" s="102"/>
      <c r="G380" s="102"/>
      <c r="H380" s="102"/>
      <c r="I380" s="102"/>
      <c r="J380" s="102"/>
      <c r="K380" s="102"/>
    </row>
    <row r="381" spans="1:11" ht="38.25" x14ac:dyDescent="0.25">
      <c r="A381" s="140" t="s">
        <v>31</v>
      </c>
      <c r="B381" s="259" t="s">
        <v>128</v>
      </c>
      <c r="C381" s="125" t="s">
        <v>12</v>
      </c>
      <c r="D381" s="102"/>
      <c r="E381" s="102"/>
      <c r="F381" s="102"/>
      <c r="G381" s="102"/>
      <c r="H381" s="102"/>
      <c r="I381" s="102"/>
      <c r="J381" s="102"/>
      <c r="K381" s="102"/>
    </row>
    <row r="382" spans="1:11" ht="25.5" x14ac:dyDescent="0.25">
      <c r="A382" s="14" t="s">
        <v>403</v>
      </c>
      <c r="B382" s="26" t="s">
        <v>392</v>
      </c>
      <c r="C382" s="2" t="s">
        <v>12</v>
      </c>
      <c r="D382" s="84"/>
      <c r="E382" s="84"/>
      <c r="F382" s="84"/>
      <c r="G382" s="84"/>
      <c r="H382" s="84"/>
      <c r="I382" s="84"/>
      <c r="J382" s="84"/>
      <c r="K382" s="84"/>
    </row>
    <row r="383" spans="1:11" x14ac:dyDescent="0.25">
      <c r="A383" s="14" t="s">
        <v>404</v>
      </c>
      <c r="B383" s="26" t="s">
        <v>393</v>
      </c>
      <c r="C383" s="2" t="s">
        <v>12</v>
      </c>
      <c r="D383" s="84"/>
      <c r="E383" s="84"/>
      <c r="F383" s="84"/>
      <c r="G383" s="84"/>
      <c r="H383" s="84"/>
      <c r="I383" s="84"/>
      <c r="J383" s="84"/>
      <c r="K383" s="84"/>
    </row>
    <row r="384" spans="1:11" x14ac:dyDescent="0.25">
      <c r="A384" s="140" t="s">
        <v>265</v>
      </c>
      <c r="B384" s="259" t="s">
        <v>130</v>
      </c>
      <c r="C384" s="125" t="s">
        <v>12</v>
      </c>
      <c r="D384" s="102"/>
      <c r="E384" s="102"/>
      <c r="F384" s="102"/>
      <c r="G384" s="102"/>
      <c r="H384" s="102"/>
      <c r="I384" s="102"/>
      <c r="J384" s="102"/>
      <c r="K384" s="102"/>
    </row>
    <row r="385" spans="1:11" x14ac:dyDescent="0.25">
      <c r="A385" s="140" t="s">
        <v>41</v>
      </c>
      <c r="B385" s="259" t="s">
        <v>132</v>
      </c>
      <c r="C385" s="125" t="s">
        <v>12</v>
      </c>
      <c r="D385" s="125">
        <f t="shared" ref="D385:H385" si="84">SUM(D386:D389)</f>
        <v>0</v>
      </c>
      <c r="E385" s="125">
        <f t="shared" si="84"/>
        <v>0</v>
      </c>
      <c r="F385" s="125">
        <f t="shared" si="84"/>
        <v>0</v>
      </c>
      <c r="G385" s="125">
        <f t="shared" si="84"/>
        <v>0</v>
      </c>
      <c r="H385" s="125">
        <f t="shared" si="84"/>
        <v>0</v>
      </c>
      <c r="I385" s="125">
        <f t="shared" ref="I385:K385" si="85">SUM(I386:I389)</f>
        <v>0</v>
      </c>
      <c r="J385" s="125">
        <f t="shared" si="85"/>
        <v>0</v>
      </c>
      <c r="K385" s="125">
        <f t="shared" si="85"/>
        <v>0</v>
      </c>
    </row>
    <row r="386" spans="1:11" x14ac:dyDescent="0.25">
      <c r="A386" s="14" t="s">
        <v>405</v>
      </c>
      <c r="B386" s="26"/>
      <c r="C386" s="2" t="s">
        <v>12</v>
      </c>
      <c r="D386" s="84"/>
      <c r="E386" s="84"/>
      <c r="F386" s="84"/>
      <c r="G386" s="84"/>
      <c r="H386" s="84"/>
      <c r="I386" s="84"/>
      <c r="J386" s="84"/>
      <c r="K386" s="84"/>
    </row>
    <row r="387" spans="1:11" x14ac:dyDescent="0.25">
      <c r="A387" s="14" t="s">
        <v>406</v>
      </c>
      <c r="B387" s="26"/>
      <c r="C387" s="2" t="s">
        <v>12</v>
      </c>
      <c r="D387" s="84"/>
      <c r="E387" s="84"/>
      <c r="F387" s="84"/>
      <c r="G387" s="84"/>
      <c r="H387" s="84"/>
      <c r="I387" s="84"/>
      <c r="J387" s="84"/>
      <c r="K387" s="84"/>
    </row>
    <row r="388" spans="1:11" x14ac:dyDescent="0.25">
      <c r="A388" s="14" t="s">
        <v>407</v>
      </c>
      <c r="B388" s="26"/>
      <c r="C388" s="2" t="s">
        <v>12</v>
      </c>
      <c r="D388" s="84"/>
      <c r="E388" s="84"/>
      <c r="F388" s="84"/>
      <c r="G388" s="84"/>
      <c r="H388" s="84"/>
      <c r="I388" s="84"/>
      <c r="J388" s="84"/>
      <c r="K388" s="84"/>
    </row>
    <row r="389" spans="1:11" x14ac:dyDescent="0.25">
      <c r="A389" s="14" t="s">
        <v>408</v>
      </c>
      <c r="B389" s="26"/>
      <c r="C389" s="2" t="s">
        <v>12</v>
      </c>
      <c r="D389" s="84"/>
      <c r="E389" s="84"/>
      <c r="F389" s="84"/>
      <c r="G389" s="84"/>
      <c r="H389" s="84"/>
      <c r="I389" s="84"/>
      <c r="J389" s="84"/>
      <c r="K389" s="84"/>
    </row>
    <row r="390" spans="1:11" ht="76.5" x14ac:dyDescent="0.25">
      <c r="A390" s="140" t="s">
        <v>43</v>
      </c>
      <c r="B390" s="259" t="s">
        <v>134</v>
      </c>
      <c r="C390" s="125" t="s">
        <v>12</v>
      </c>
      <c r="D390" s="125">
        <f t="shared" ref="D390:H390" si="86">SUM(D391:D394)</f>
        <v>0</v>
      </c>
      <c r="E390" s="125">
        <f t="shared" si="86"/>
        <v>0</v>
      </c>
      <c r="F390" s="125">
        <f t="shared" si="86"/>
        <v>0</v>
      </c>
      <c r="G390" s="125">
        <f t="shared" si="86"/>
        <v>0</v>
      </c>
      <c r="H390" s="125">
        <f t="shared" si="86"/>
        <v>0</v>
      </c>
      <c r="I390" s="125">
        <f t="shared" ref="I390:K390" si="87">SUM(I391:I394)</f>
        <v>0</v>
      </c>
      <c r="J390" s="125">
        <f t="shared" si="87"/>
        <v>0</v>
      </c>
      <c r="K390" s="125">
        <f t="shared" si="87"/>
        <v>0</v>
      </c>
    </row>
    <row r="391" spans="1:11" x14ac:dyDescent="0.25">
      <c r="A391" s="25" t="s">
        <v>45</v>
      </c>
      <c r="B391" s="84"/>
      <c r="C391" s="84"/>
      <c r="D391" s="84"/>
      <c r="E391" s="84"/>
      <c r="F391" s="84"/>
      <c r="G391" s="84"/>
      <c r="H391" s="84"/>
      <c r="I391" s="84"/>
      <c r="J391" s="84"/>
      <c r="K391" s="84"/>
    </row>
    <row r="392" spans="1:11" x14ac:dyDescent="0.25">
      <c r="A392" s="27" t="s">
        <v>47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25" t="s">
        <v>49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thickBot="1" x14ac:dyDescent="0.3">
      <c r="A394" s="28" t="s">
        <v>51</v>
      </c>
      <c r="B394" s="35"/>
      <c r="C394" s="35"/>
      <c r="D394" s="35"/>
      <c r="E394" s="35"/>
      <c r="F394" s="35"/>
      <c r="G394" s="35"/>
      <c r="H394" s="35"/>
      <c r="I394" s="35"/>
      <c r="J394" s="35"/>
      <c r="K394" s="35"/>
    </row>
    <row r="395" spans="1:11" ht="15.75" thickBot="1" x14ac:dyDescent="0.3">
      <c r="A395" s="114"/>
      <c r="B395" s="111" t="s">
        <v>163</v>
      </c>
      <c r="C395" s="111" t="s">
        <v>12</v>
      </c>
      <c r="D395" s="115">
        <f t="shared" ref="D395:H395" si="88">D378+D379+D380+D381+D384+D385+D390</f>
        <v>0</v>
      </c>
      <c r="E395" s="115">
        <f t="shared" si="88"/>
        <v>0</v>
      </c>
      <c r="F395" s="115">
        <f t="shared" si="88"/>
        <v>0</v>
      </c>
      <c r="G395" s="115">
        <f t="shared" si="88"/>
        <v>0</v>
      </c>
      <c r="H395" s="115">
        <f t="shared" si="88"/>
        <v>0</v>
      </c>
      <c r="I395" s="115">
        <f t="shared" ref="I395:K395" si="89">I378+I379+I380+I381+I384+I385+I390</f>
        <v>0</v>
      </c>
      <c r="J395" s="115">
        <f t="shared" si="89"/>
        <v>0</v>
      </c>
      <c r="K395" s="115">
        <f t="shared" si="89"/>
        <v>0</v>
      </c>
    </row>
    <row r="397" spans="1:11" ht="19.5" thickBot="1" x14ac:dyDescent="0.35">
      <c r="A397" s="561" t="s">
        <v>542</v>
      </c>
    </row>
    <row r="398" spans="1:11" ht="15.75" thickBot="1" x14ac:dyDescent="0.3">
      <c r="A398" s="785" t="s">
        <v>0</v>
      </c>
      <c r="B398" s="785" t="s">
        <v>1</v>
      </c>
      <c r="C398" s="785" t="s">
        <v>2</v>
      </c>
      <c r="D398" s="788"/>
      <c r="E398" s="788"/>
      <c r="F398" s="788"/>
      <c r="G398" s="788"/>
      <c r="H398" s="790"/>
      <c r="I398" s="789" t="s">
        <v>174</v>
      </c>
      <c r="J398" s="788"/>
      <c r="K398" s="790"/>
    </row>
    <row r="399" spans="1:11" ht="15.75" customHeight="1" thickBot="1" x14ac:dyDescent="0.3">
      <c r="A399" s="787"/>
      <c r="B399" s="787"/>
      <c r="C399" s="787"/>
      <c r="D399" s="791" t="s">
        <v>687</v>
      </c>
      <c r="E399" s="792"/>
      <c r="F399" s="785" t="s">
        <v>402</v>
      </c>
      <c r="G399" s="785" t="s">
        <v>676</v>
      </c>
      <c r="H399" s="785" t="s">
        <v>677</v>
      </c>
      <c r="I399" s="785" t="s">
        <v>402</v>
      </c>
      <c r="J399" s="785" t="s">
        <v>676</v>
      </c>
      <c r="K399" s="785" t="s">
        <v>677</v>
      </c>
    </row>
    <row r="400" spans="1:11" ht="15.75" thickBot="1" x14ac:dyDescent="0.3">
      <c r="A400" s="786"/>
      <c r="B400" s="786"/>
      <c r="C400" s="786"/>
      <c r="D400" s="4" t="s">
        <v>8</v>
      </c>
      <c r="E400" s="4" t="s">
        <v>9</v>
      </c>
      <c r="F400" s="786"/>
      <c r="G400" s="786"/>
      <c r="H400" s="786"/>
      <c r="I400" s="786"/>
      <c r="J400" s="786"/>
      <c r="K400" s="786"/>
    </row>
    <row r="401" spans="1:11" x14ac:dyDescent="0.25">
      <c r="A401" s="3">
        <v>1</v>
      </c>
      <c r="B401" s="3">
        <v>2</v>
      </c>
      <c r="C401" s="3">
        <v>3</v>
      </c>
      <c r="D401" s="3">
        <v>6</v>
      </c>
      <c r="E401" s="3">
        <v>7</v>
      </c>
      <c r="F401" s="3">
        <v>8</v>
      </c>
      <c r="G401" s="3">
        <v>9</v>
      </c>
      <c r="H401" s="3">
        <v>10</v>
      </c>
      <c r="I401" s="33">
        <v>11</v>
      </c>
      <c r="J401" s="33">
        <v>12</v>
      </c>
      <c r="K401" s="33">
        <v>13</v>
      </c>
    </row>
    <row r="402" spans="1:11" ht="76.5" x14ac:dyDescent="0.25">
      <c r="A402" s="140" t="s">
        <v>182</v>
      </c>
      <c r="B402" s="259" t="s">
        <v>386</v>
      </c>
      <c r="C402" s="260" t="s">
        <v>12</v>
      </c>
      <c r="D402" s="125">
        <f t="shared" ref="D402:H402" si="90">SUM(D403:D407)</f>
        <v>0</v>
      </c>
      <c r="E402" s="125">
        <f t="shared" si="90"/>
        <v>0</v>
      </c>
      <c r="F402" s="125">
        <f t="shared" si="90"/>
        <v>0</v>
      </c>
      <c r="G402" s="125">
        <f t="shared" si="90"/>
        <v>0</v>
      </c>
      <c r="H402" s="125">
        <f t="shared" si="90"/>
        <v>0</v>
      </c>
      <c r="I402" s="125">
        <f t="shared" ref="I402:K402" si="91">SUM(I403:I407)</f>
        <v>0</v>
      </c>
      <c r="J402" s="125">
        <f t="shared" si="91"/>
        <v>0</v>
      </c>
      <c r="K402" s="125">
        <f t="shared" si="91"/>
        <v>0</v>
      </c>
    </row>
    <row r="403" spans="1:11" x14ac:dyDescent="0.25">
      <c r="A403" s="14" t="s">
        <v>11</v>
      </c>
      <c r="B403" s="255"/>
      <c r="C403" s="256" t="s">
        <v>12</v>
      </c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4" t="s">
        <v>19</v>
      </c>
      <c r="B404" s="255"/>
      <c r="C404" s="256" t="s">
        <v>12</v>
      </c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4" t="s">
        <v>31</v>
      </c>
      <c r="B405" s="255"/>
      <c r="C405" s="256" t="s">
        <v>12</v>
      </c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4" t="s">
        <v>265</v>
      </c>
      <c r="B406" s="255"/>
      <c r="C406" s="256" t="s">
        <v>12</v>
      </c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4" t="s">
        <v>41</v>
      </c>
      <c r="B407" s="255"/>
      <c r="C407" s="256" t="s">
        <v>12</v>
      </c>
      <c r="D407" s="1"/>
      <c r="E407" s="1"/>
      <c r="F407" s="1"/>
      <c r="G407" s="1"/>
      <c r="H407" s="1"/>
      <c r="I407" s="1"/>
      <c r="J407" s="1"/>
      <c r="K407" s="1"/>
    </row>
    <row r="408" spans="1:11" ht="38.25" x14ac:dyDescent="0.25">
      <c r="A408" s="140" t="s">
        <v>53</v>
      </c>
      <c r="B408" s="259" t="s">
        <v>388</v>
      </c>
      <c r="C408" s="260" t="s">
        <v>12</v>
      </c>
      <c r="D408" s="125">
        <f t="shared" ref="D408:H408" si="92">SUM(D409:D413)</f>
        <v>0</v>
      </c>
      <c r="E408" s="125">
        <f t="shared" si="92"/>
        <v>0</v>
      </c>
      <c r="F408" s="125">
        <f t="shared" si="92"/>
        <v>3169.9</v>
      </c>
      <c r="G408" s="125">
        <f t="shared" si="92"/>
        <v>3669.9</v>
      </c>
      <c r="H408" s="125">
        <f t="shared" si="92"/>
        <v>3569.9</v>
      </c>
      <c r="I408" s="125">
        <f t="shared" ref="I408:K408" si="93">SUM(I409:I413)</f>
        <v>0</v>
      </c>
      <c r="J408" s="125">
        <f t="shared" si="93"/>
        <v>0</v>
      </c>
      <c r="K408" s="125">
        <f t="shared" si="93"/>
        <v>0</v>
      </c>
    </row>
    <row r="409" spans="1:11" x14ac:dyDescent="0.25">
      <c r="A409" s="14" t="s">
        <v>55</v>
      </c>
      <c r="B409" s="255" t="s">
        <v>721</v>
      </c>
      <c r="C409" s="256" t="s">
        <v>12</v>
      </c>
      <c r="D409" s="1"/>
      <c r="E409" s="1"/>
      <c r="F409" s="1">
        <v>3169.9</v>
      </c>
      <c r="G409" s="1">
        <v>3669.9</v>
      </c>
      <c r="H409" s="1">
        <v>3569.9</v>
      </c>
      <c r="I409" s="1"/>
      <c r="J409" s="1"/>
      <c r="K409" s="1"/>
    </row>
    <row r="410" spans="1:11" x14ac:dyDescent="0.25">
      <c r="A410" s="14" t="s">
        <v>57</v>
      </c>
      <c r="B410" s="255"/>
      <c r="C410" s="256" t="s">
        <v>12</v>
      </c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4" t="s">
        <v>59</v>
      </c>
      <c r="B411" s="255"/>
      <c r="C411" s="256" t="s">
        <v>12</v>
      </c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4" t="s">
        <v>271</v>
      </c>
      <c r="B412" s="255"/>
      <c r="C412" s="256" t="s">
        <v>12</v>
      </c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4" t="s">
        <v>272</v>
      </c>
      <c r="B413" s="255"/>
      <c r="C413" s="256" t="s">
        <v>12</v>
      </c>
      <c r="D413" s="1"/>
      <c r="E413" s="1"/>
      <c r="F413" s="1"/>
      <c r="G413" s="1"/>
      <c r="H413" s="1"/>
      <c r="I413" s="1"/>
      <c r="J413" s="1"/>
      <c r="K413" s="1"/>
    </row>
    <row r="414" spans="1:11" ht="63.75" x14ac:dyDescent="0.25">
      <c r="A414" s="140" t="s">
        <v>65</v>
      </c>
      <c r="B414" s="259" t="s">
        <v>390</v>
      </c>
      <c r="C414" s="260" t="s">
        <v>12</v>
      </c>
      <c r="D414" s="125"/>
      <c r="E414" s="125"/>
      <c r="F414" s="125"/>
      <c r="G414" s="125"/>
      <c r="H414" s="125"/>
      <c r="I414" s="125">
        <f t="shared" ref="I414:K414" si="94">SUM(I415:I419)</f>
        <v>0</v>
      </c>
      <c r="J414" s="125">
        <f t="shared" si="94"/>
        <v>0</v>
      </c>
      <c r="K414" s="125">
        <f t="shared" si="94"/>
        <v>0</v>
      </c>
    </row>
    <row r="415" spans="1:11" x14ac:dyDescent="0.25">
      <c r="A415" s="14" t="s">
        <v>67</v>
      </c>
      <c r="B415" s="255"/>
      <c r="C415" s="256" t="s">
        <v>12</v>
      </c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4" t="s">
        <v>83</v>
      </c>
      <c r="B416" s="255"/>
      <c r="C416" s="256" t="s">
        <v>12</v>
      </c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4" t="s">
        <v>89</v>
      </c>
      <c r="B417" s="255"/>
      <c r="C417" s="256" t="s">
        <v>12</v>
      </c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4" t="s">
        <v>91</v>
      </c>
      <c r="B418" s="255"/>
      <c r="C418" s="256" t="s">
        <v>12</v>
      </c>
      <c r="D418" s="1"/>
      <c r="E418" s="1"/>
      <c r="F418" s="1"/>
      <c r="G418" s="1"/>
      <c r="H418" s="1"/>
      <c r="I418" s="1"/>
      <c r="J418" s="1"/>
      <c r="K418" s="1"/>
    </row>
    <row r="419" spans="1:11" ht="15.75" thickBot="1" x14ac:dyDescent="0.3">
      <c r="A419" s="14" t="s">
        <v>93</v>
      </c>
      <c r="B419" s="35"/>
      <c r="C419" s="257" t="s">
        <v>12</v>
      </c>
      <c r="D419" s="35"/>
      <c r="E419" s="35"/>
      <c r="F419" s="35"/>
      <c r="G419" s="35"/>
      <c r="H419" s="35"/>
      <c r="I419" s="35"/>
      <c r="J419" s="35"/>
      <c r="K419" s="35"/>
    </row>
    <row r="420" spans="1:11" ht="15.75" thickBot="1" x14ac:dyDescent="0.3">
      <c r="A420" s="258"/>
      <c r="B420" s="111" t="s">
        <v>163</v>
      </c>
      <c r="C420" s="137" t="s">
        <v>12</v>
      </c>
      <c r="D420" s="137">
        <f t="shared" ref="D420:H420" si="95">D402+D408+D414</f>
        <v>0</v>
      </c>
      <c r="E420" s="137">
        <f t="shared" si="95"/>
        <v>0</v>
      </c>
      <c r="F420" s="137">
        <f t="shared" si="95"/>
        <v>3169.9</v>
      </c>
      <c r="G420" s="137">
        <f t="shared" si="95"/>
        <v>3669.9</v>
      </c>
      <c r="H420" s="137">
        <f t="shared" si="95"/>
        <v>3569.9</v>
      </c>
      <c r="I420" s="137">
        <f t="shared" ref="I420:K420" si="96">I402+I408+I414</f>
        <v>0</v>
      </c>
      <c r="J420" s="137">
        <f t="shared" si="96"/>
        <v>0</v>
      </c>
      <c r="K420" s="137">
        <f t="shared" si="96"/>
        <v>0</v>
      </c>
    </row>
    <row r="423" spans="1:11" x14ac:dyDescent="0.25">
      <c r="B423" t="s">
        <v>673</v>
      </c>
      <c r="H423" t="s">
        <v>674</v>
      </c>
    </row>
  </sheetData>
  <mergeCells count="190">
    <mergeCell ref="A374:A376"/>
    <mergeCell ref="B374:B376"/>
    <mergeCell ref="C374:C376"/>
    <mergeCell ref="D374:H374"/>
    <mergeCell ref="A398:A400"/>
    <mergeCell ref="B398:B400"/>
    <mergeCell ref="C398:C400"/>
    <mergeCell ref="D398:H398"/>
    <mergeCell ref="I398:K398"/>
    <mergeCell ref="D399:E399"/>
    <mergeCell ref="F399:F400"/>
    <mergeCell ref="G399:G400"/>
    <mergeCell ref="D345:E345"/>
    <mergeCell ref="F345:F346"/>
    <mergeCell ref="G345:G346"/>
    <mergeCell ref="H345:H346"/>
    <mergeCell ref="I345:I346"/>
    <mergeCell ref="J345:J346"/>
    <mergeCell ref="K345:K346"/>
    <mergeCell ref="H399:H400"/>
    <mergeCell ref="I399:I400"/>
    <mergeCell ref="J399:J400"/>
    <mergeCell ref="K399:K400"/>
    <mergeCell ref="K375:K376"/>
    <mergeCell ref="D375:E375"/>
    <mergeCell ref="F375:F376"/>
    <mergeCell ref="G375:G376"/>
    <mergeCell ref="H375:H376"/>
    <mergeCell ref="I375:I376"/>
    <mergeCell ref="J375:J376"/>
    <mergeCell ref="I374:K374"/>
    <mergeCell ref="C288:C290"/>
    <mergeCell ref="D288:H288"/>
    <mergeCell ref="I288:K288"/>
    <mergeCell ref="K289:K290"/>
    <mergeCell ref="D289:E289"/>
    <mergeCell ref="F289:F290"/>
    <mergeCell ref="G289:G290"/>
    <mergeCell ref="H289:H290"/>
    <mergeCell ref="I289:I290"/>
    <mergeCell ref="J289:J290"/>
    <mergeCell ref="A344:A346"/>
    <mergeCell ref="B344:B346"/>
    <mergeCell ref="C344:C346"/>
    <mergeCell ref="D344:H344"/>
    <mergeCell ref="I344:K344"/>
    <mergeCell ref="J233:J234"/>
    <mergeCell ref="K233:K234"/>
    <mergeCell ref="A255:A257"/>
    <mergeCell ref="B255:B257"/>
    <mergeCell ref="C255:C257"/>
    <mergeCell ref="D255:H255"/>
    <mergeCell ref="I255:K255"/>
    <mergeCell ref="K256:K257"/>
    <mergeCell ref="D256:E256"/>
    <mergeCell ref="F256:F257"/>
    <mergeCell ref="G256:G257"/>
    <mergeCell ref="H256:H257"/>
    <mergeCell ref="I256:I257"/>
    <mergeCell ref="J256:J257"/>
    <mergeCell ref="D282:I282"/>
    <mergeCell ref="D283:I283"/>
    <mergeCell ref="D285:I285"/>
    <mergeCell ref="A288:A290"/>
    <mergeCell ref="B288:B290"/>
    <mergeCell ref="A219:A221"/>
    <mergeCell ref="B219:B221"/>
    <mergeCell ref="C219:C221"/>
    <mergeCell ref="D219:H219"/>
    <mergeCell ref="I219:K219"/>
    <mergeCell ref="K220:K221"/>
    <mergeCell ref="A232:A234"/>
    <mergeCell ref="B232:B234"/>
    <mergeCell ref="C232:C234"/>
    <mergeCell ref="D232:H232"/>
    <mergeCell ref="I232:K232"/>
    <mergeCell ref="D233:E233"/>
    <mergeCell ref="F233:F234"/>
    <mergeCell ref="G233:G234"/>
    <mergeCell ref="D220:E220"/>
    <mergeCell ref="F220:F221"/>
    <mergeCell ref="G220:G221"/>
    <mergeCell ref="H220:H221"/>
    <mergeCell ref="I220:I221"/>
    <mergeCell ref="J220:J221"/>
    <mergeCell ref="H233:H234"/>
    <mergeCell ref="I233:I234"/>
    <mergeCell ref="A195:I195"/>
    <mergeCell ref="A196:A198"/>
    <mergeCell ref="B196:B198"/>
    <mergeCell ref="C196:C198"/>
    <mergeCell ref="D196:H196"/>
    <mergeCell ref="I196:K196"/>
    <mergeCell ref="D197:E197"/>
    <mergeCell ref="F197:F198"/>
    <mergeCell ref="G197:G198"/>
    <mergeCell ref="H197:H198"/>
    <mergeCell ref="I197:I198"/>
    <mergeCell ref="J197:J198"/>
    <mergeCell ref="K197:K198"/>
    <mergeCell ref="A182:A184"/>
    <mergeCell ref="B182:B184"/>
    <mergeCell ref="C182:C184"/>
    <mergeCell ref="D182:H182"/>
    <mergeCell ref="I182:K182"/>
    <mergeCell ref="D183:E183"/>
    <mergeCell ref="F159:F160"/>
    <mergeCell ref="G159:G160"/>
    <mergeCell ref="H159:H160"/>
    <mergeCell ref="I159:I160"/>
    <mergeCell ref="J159:J160"/>
    <mergeCell ref="K159:K160"/>
    <mergeCell ref="F183:F184"/>
    <mergeCell ref="G183:G184"/>
    <mergeCell ref="H183:H184"/>
    <mergeCell ref="I183:I184"/>
    <mergeCell ref="J183:J184"/>
    <mergeCell ref="K183:K184"/>
    <mergeCell ref="D176:I176"/>
    <mergeCell ref="D177:I177"/>
    <mergeCell ref="D179:I179"/>
    <mergeCell ref="D152:I152"/>
    <mergeCell ref="D153:I153"/>
    <mergeCell ref="D155:I155"/>
    <mergeCell ref="A158:A160"/>
    <mergeCell ref="B158:B160"/>
    <mergeCell ref="C158:C160"/>
    <mergeCell ref="D158:H158"/>
    <mergeCell ref="I158:K158"/>
    <mergeCell ref="D159:E159"/>
    <mergeCell ref="A140:A142"/>
    <mergeCell ref="B140:B142"/>
    <mergeCell ref="C140:C142"/>
    <mergeCell ref="D140:H140"/>
    <mergeCell ref="I140:K140"/>
    <mergeCell ref="D141:E141"/>
    <mergeCell ref="F119:F120"/>
    <mergeCell ref="G119:G120"/>
    <mergeCell ref="H119:H120"/>
    <mergeCell ref="I119:I120"/>
    <mergeCell ref="J119:J120"/>
    <mergeCell ref="K119:K120"/>
    <mergeCell ref="F141:F142"/>
    <mergeCell ref="G141:G142"/>
    <mergeCell ref="H141:H142"/>
    <mergeCell ref="I141:I142"/>
    <mergeCell ref="J141:J142"/>
    <mergeCell ref="K141:K142"/>
    <mergeCell ref="D134:I134"/>
    <mergeCell ref="D135:I135"/>
    <mergeCell ref="D137:I137"/>
    <mergeCell ref="D112:I112"/>
    <mergeCell ref="D113:I113"/>
    <mergeCell ref="D115:I115"/>
    <mergeCell ref="A118:A120"/>
    <mergeCell ref="B118:B120"/>
    <mergeCell ref="C118:C120"/>
    <mergeCell ref="D118:H118"/>
    <mergeCell ref="I118:K118"/>
    <mergeCell ref="D119:E119"/>
    <mergeCell ref="A61:A63"/>
    <mergeCell ref="B61:B63"/>
    <mergeCell ref="C61:C63"/>
    <mergeCell ref="D61:H61"/>
    <mergeCell ref="I61:K61"/>
    <mergeCell ref="D62:E62"/>
    <mergeCell ref="F12:F13"/>
    <mergeCell ref="G12:G13"/>
    <mergeCell ref="H12:H13"/>
    <mergeCell ref="I12:I13"/>
    <mergeCell ref="J12:J13"/>
    <mergeCell ref="K12:K13"/>
    <mergeCell ref="F62:F63"/>
    <mergeCell ref="G62:G63"/>
    <mergeCell ref="H62:H63"/>
    <mergeCell ref="I62:I63"/>
    <mergeCell ref="J62:J63"/>
    <mergeCell ref="K62:K63"/>
    <mergeCell ref="D54:I54"/>
    <mergeCell ref="D55:I55"/>
    <mergeCell ref="D57:I57"/>
    <mergeCell ref="D3:I3"/>
    <mergeCell ref="D4:I4"/>
    <mergeCell ref="D6:I6"/>
    <mergeCell ref="A11:A13"/>
    <mergeCell ref="B11:B13"/>
    <mergeCell ref="C11:C13"/>
    <mergeCell ref="D11:H11"/>
    <mergeCell ref="I11:K11"/>
    <mergeCell ref="D12:E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sqref="A1:H39"/>
    </sheetView>
  </sheetViews>
  <sheetFormatPr defaultRowHeight="15" x14ac:dyDescent="0.25"/>
  <cols>
    <col min="2" max="2" width="28.5703125" customWidth="1"/>
    <col min="4" max="4" width="11.42578125" customWidth="1"/>
    <col min="5" max="5" width="10.28515625" customWidth="1"/>
  </cols>
  <sheetData>
    <row r="2" spans="1:8" x14ac:dyDescent="0.25">
      <c r="B2" t="s">
        <v>635</v>
      </c>
    </row>
    <row r="4" spans="1:8" x14ac:dyDescent="0.25">
      <c r="A4" s="829" t="s">
        <v>554</v>
      </c>
      <c r="B4" s="829" t="s">
        <v>555</v>
      </c>
      <c r="C4" s="829" t="s">
        <v>636</v>
      </c>
      <c r="D4" s="831" t="s">
        <v>675</v>
      </c>
      <c r="E4" s="829" t="s">
        <v>9</v>
      </c>
      <c r="F4" s="828">
        <v>2017</v>
      </c>
      <c r="G4" s="828">
        <v>2018</v>
      </c>
      <c r="H4" s="828">
        <v>2019</v>
      </c>
    </row>
    <row r="5" spans="1:8" ht="12" customHeight="1" x14ac:dyDescent="0.25">
      <c r="A5" s="830"/>
      <c r="B5" s="830"/>
      <c r="C5" s="830"/>
      <c r="D5" s="832"/>
      <c r="E5" s="830"/>
      <c r="F5" s="828"/>
      <c r="G5" s="828"/>
      <c r="H5" s="828"/>
    </row>
    <row r="6" spans="1:8" x14ac:dyDescent="0.25">
      <c r="A6" s="1" t="s">
        <v>152</v>
      </c>
      <c r="B6" s="1" t="s">
        <v>637</v>
      </c>
      <c r="C6" s="1"/>
      <c r="D6" s="1"/>
      <c r="E6" s="1"/>
      <c r="F6" s="1"/>
      <c r="G6" s="1"/>
      <c r="H6" s="1"/>
    </row>
    <row r="7" spans="1:8" ht="43.5" customHeight="1" x14ac:dyDescent="0.25">
      <c r="A7" s="27" t="s">
        <v>11</v>
      </c>
      <c r="B7" s="45" t="s">
        <v>638</v>
      </c>
      <c r="C7" s="743" t="s">
        <v>639</v>
      </c>
      <c r="D7" s="1">
        <v>1115.325</v>
      </c>
      <c r="E7" s="1">
        <v>1115.325</v>
      </c>
      <c r="F7" s="1">
        <f>F11+F12</f>
        <v>1496.33</v>
      </c>
      <c r="G7" s="1">
        <f t="shared" ref="G7:H7" si="0">G11+G12</f>
        <v>1517.23</v>
      </c>
      <c r="H7" s="1">
        <f t="shared" si="0"/>
        <v>1534.77</v>
      </c>
    </row>
    <row r="8" spans="1:8" ht="29.25" customHeight="1" x14ac:dyDescent="0.25">
      <c r="A8" s="27" t="s">
        <v>13</v>
      </c>
      <c r="B8" s="45" t="s">
        <v>640</v>
      </c>
      <c r="C8" s="743" t="s">
        <v>639</v>
      </c>
      <c r="D8" s="1">
        <v>1115.325</v>
      </c>
      <c r="E8" s="1">
        <f>E7</f>
        <v>1115.325</v>
      </c>
      <c r="F8" s="1">
        <f>F7</f>
        <v>1496.33</v>
      </c>
      <c r="G8" s="1">
        <f t="shared" ref="G8:H8" si="1">G7</f>
        <v>1517.23</v>
      </c>
      <c r="H8" s="1">
        <f t="shared" si="1"/>
        <v>1534.77</v>
      </c>
    </row>
    <row r="9" spans="1:8" x14ac:dyDescent="0.25">
      <c r="A9" s="27" t="s">
        <v>15</v>
      </c>
      <c r="B9" s="1" t="s">
        <v>641</v>
      </c>
      <c r="C9" s="743" t="s">
        <v>639</v>
      </c>
      <c r="D9" s="1"/>
      <c r="E9" s="1"/>
      <c r="F9" s="1"/>
      <c r="G9" s="1"/>
      <c r="H9" s="1"/>
    </row>
    <row r="10" spans="1:8" x14ac:dyDescent="0.25">
      <c r="A10" s="27" t="s">
        <v>19</v>
      </c>
      <c r="B10" s="1" t="s">
        <v>642</v>
      </c>
      <c r="C10" s="743"/>
      <c r="D10" s="1"/>
      <c r="E10" s="1"/>
      <c r="F10" s="1"/>
      <c r="G10" s="1"/>
      <c r="H10" s="1"/>
    </row>
    <row r="11" spans="1:8" x14ac:dyDescent="0.25">
      <c r="A11" s="27" t="s">
        <v>21</v>
      </c>
      <c r="B11" s="1" t="s">
        <v>643</v>
      </c>
      <c r="C11" s="743" t="s">
        <v>639</v>
      </c>
      <c r="D11" s="1">
        <v>823.875</v>
      </c>
      <c r="E11" s="1">
        <v>823.875</v>
      </c>
      <c r="F11" s="1">
        <v>1107.73</v>
      </c>
      <c r="G11" s="1">
        <v>1128.6300000000001</v>
      </c>
      <c r="H11" s="1">
        <v>1146.17</v>
      </c>
    </row>
    <row r="12" spans="1:8" x14ac:dyDescent="0.25">
      <c r="A12" s="27" t="s">
        <v>25</v>
      </c>
      <c r="B12" s="1" t="s">
        <v>644</v>
      </c>
      <c r="C12" s="743" t="s">
        <v>639</v>
      </c>
      <c r="D12" s="356">
        <v>291.45</v>
      </c>
      <c r="E12" s="1">
        <v>291.45</v>
      </c>
      <c r="F12" s="1">
        <v>388.6</v>
      </c>
      <c r="G12" s="1">
        <v>388.6</v>
      </c>
      <c r="H12" s="1">
        <v>388.6</v>
      </c>
    </row>
    <row r="13" spans="1:8" ht="30" x14ac:dyDescent="0.25">
      <c r="A13" s="1" t="s">
        <v>199</v>
      </c>
      <c r="B13" s="45" t="s">
        <v>645</v>
      </c>
      <c r="C13" s="743" t="s">
        <v>639</v>
      </c>
      <c r="D13" s="1"/>
      <c r="E13" s="1"/>
      <c r="F13" s="1"/>
      <c r="G13" s="1"/>
      <c r="H13" s="1"/>
    </row>
    <row r="14" spans="1:8" x14ac:dyDescent="0.25">
      <c r="A14" s="1" t="s">
        <v>646</v>
      </c>
      <c r="B14" s="1" t="s">
        <v>647</v>
      </c>
      <c r="C14" s="743" t="s">
        <v>639</v>
      </c>
      <c r="D14" s="1"/>
      <c r="E14" s="1"/>
      <c r="F14" s="1"/>
      <c r="G14" s="1"/>
      <c r="H14" s="1"/>
    </row>
    <row r="15" spans="1:8" x14ac:dyDescent="0.25">
      <c r="A15" s="27" t="s">
        <v>24</v>
      </c>
      <c r="B15" s="1" t="s">
        <v>648</v>
      </c>
      <c r="C15" s="743" t="s">
        <v>639</v>
      </c>
      <c r="D15" s="1"/>
      <c r="E15" s="1"/>
      <c r="F15" s="1"/>
      <c r="G15" s="1"/>
      <c r="H15" s="1"/>
    </row>
    <row r="16" spans="1:8" ht="30" x14ac:dyDescent="0.25">
      <c r="A16" s="27" t="s">
        <v>27</v>
      </c>
      <c r="B16" s="45" t="s">
        <v>649</v>
      </c>
      <c r="C16" s="743" t="s">
        <v>639</v>
      </c>
      <c r="D16" s="1">
        <v>623.6</v>
      </c>
      <c r="E16" s="1">
        <v>623.6</v>
      </c>
      <c r="F16" s="1">
        <f>F11-F17</f>
        <v>840.73</v>
      </c>
      <c r="G16" s="1">
        <f t="shared" ref="G16:H16" si="2">G11-G17</f>
        <v>861.63000000000011</v>
      </c>
      <c r="H16" s="1">
        <f t="shared" si="2"/>
        <v>879.17000000000007</v>
      </c>
    </row>
    <row r="17" spans="1:8" ht="30" x14ac:dyDescent="0.25">
      <c r="A17" s="27" t="s">
        <v>28</v>
      </c>
      <c r="B17" s="45" t="s">
        <v>650</v>
      </c>
      <c r="C17" s="743" t="s">
        <v>639</v>
      </c>
      <c r="D17" s="755">
        <v>200.25</v>
      </c>
      <c r="E17" s="755">
        <v>200.3</v>
      </c>
      <c r="F17" s="1">
        <v>267</v>
      </c>
      <c r="G17" s="1">
        <v>267</v>
      </c>
      <c r="H17" s="1">
        <v>267</v>
      </c>
    </row>
    <row r="18" spans="1:8" x14ac:dyDescent="0.25">
      <c r="A18" s="1" t="s">
        <v>651</v>
      </c>
      <c r="B18" s="1" t="s">
        <v>652</v>
      </c>
      <c r="C18" s="743" t="s">
        <v>639</v>
      </c>
      <c r="D18" s="1"/>
      <c r="E18" s="1"/>
      <c r="F18" s="1"/>
      <c r="G18" s="1"/>
      <c r="H18" s="1"/>
    </row>
    <row r="19" spans="1:8" x14ac:dyDescent="0.25">
      <c r="A19" s="1" t="s">
        <v>653</v>
      </c>
      <c r="B19" s="1" t="s">
        <v>654</v>
      </c>
      <c r="C19" s="743" t="s">
        <v>639</v>
      </c>
      <c r="D19" s="1"/>
      <c r="E19" s="1"/>
      <c r="F19" s="1"/>
      <c r="G19" s="1"/>
      <c r="H19" s="1"/>
    </row>
    <row r="20" spans="1:8" x14ac:dyDescent="0.25">
      <c r="A20" s="27" t="s">
        <v>31</v>
      </c>
      <c r="B20" s="1" t="s">
        <v>655</v>
      </c>
      <c r="C20" s="743" t="s">
        <v>639</v>
      </c>
      <c r="D20" s="1"/>
      <c r="E20" s="1"/>
      <c r="F20" s="1"/>
      <c r="G20" s="1"/>
      <c r="H20" s="1"/>
    </row>
    <row r="21" spans="1:8" ht="45" x14ac:dyDescent="0.25">
      <c r="A21" s="27" t="s">
        <v>403</v>
      </c>
      <c r="B21" s="45" t="s">
        <v>656</v>
      </c>
      <c r="C21" s="743" t="s">
        <v>639</v>
      </c>
      <c r="D21" s="1"/>
      <c r="E21" s="1"/>
      <c r="F21" s="1"/>
      <c r="G21" s="1"/>
      <c r="H21" s="1"/>
    </row>
    <row r="22" spans="1:8" x14ac:dyDescent="0.25">
      <c r="A22" s="1" t="s">
        <v>657</v>
      </c>
      <c r="B22" s="1" t="s">
        <v>658</v>
      </c>
      <c r="C22" s="743" t="s">
        <v>639</v>
      </c>
      <c r="D22" s="1"/>
      <c r="E22" s="1"/>
      <c r="F22" s="1"/>
      <c r="G22" s="1"/>
      <c r="H22" s="1"/>
    </row>
    <row r="23" spans="1:8" x14ac:dyDescent="0.25">
      <c r="A23" s="27" t="s">
        <v>659</v>
      </c>
      <c r="B23" s="1" t="s">
        <v>660</v>
      </c>
      <c r="C23" s="743" t="s">
        <v>639</v>
      </c>
      <c r="D23" s="1"/>
      <c r="E23" s="1"/>
      <c r="F23" s="1"/>
      <c r="G23" s="1"/>
      <c r="H23" s="1"/>
    </row>
    <row r="24" spans="1:8" x14ac:dyDescent="0.25">
      <c r="A24" s="27" t="s">
        <v>265</v>
      </c>
      <c r="B24" s="1" t="s">
        <v>661</v>
      </c>
      <c r="C24" s="743" t="s">
        <v>639</v>
      </c>
      <c r="D24" s="1"/>
      <c r="E24" s="1"/>
      <c r="F24" s="1"/>
      <c r="G24" s="1"/>
      <c r="H24" s="1"/>
    </row>
    <row r="25" spans="1:8" x14ac:dyDescent="0.25">
      <c r="A25" s="1" t="s">
        <v>662</v>
      </c>
      <c r="B25" s="1" t="s">
        <v>663</v>
      </c>
      <c r="C25" s="743" t="s">
        <v>639</v>
      </c>
      <c r="D25" s="1"/>
      <c r="E25" s="1"/>
      <c r="F25" s="1"/>
      <c r="G25" s="1"/>
      <c r="H25" s="1"/>
    </row>
    <row r="26" spans="1:8" x14ac:dyDescent="0.25">
      <c r="A26" s="27" t="s">
        <v>38</v>
      </c>
      <c r="B26" s="1" t="s">
        <v>664</v>
      </c>
      <c r="C26" s="743" t="s">
        <v>639</v>
      </c>
      <c r="D26" s="1">
        <v>291.45</v>
      </c>
      <c r="E26" s="1">
        <v>291.45</v>
      </c>
      <c r="F26" s="1">
        <f>F12</f>
        <v>388.6</v>
      </c>
      <c r="G26" s="1">
        <f t="shared" ref="G26:H26" si="3">G12</f>
        <v>388.6</v>
      </c>
      <c r="H26" s="1">
        <f t="shared" si="3"/>
        <v>388.6</v>
      </c>
    </row>
    <row r="27" spans="1:8" ht="30" x14ac:dyDescent="0.25">
      <c r="A27" s="1">
        <v>2</v>
      </c>
      <c r="B27" s="45" t="s">
        <v>665</v>
      </c>
      <c r="C27" s="743" t="s">
        <v>639</v>
      </c>
      <c r="D27" s="1">
        <f>D7</f>
        <v>1115.325</v>
      </c>
      <c r="E27" s="1">
        <f>E7</f>
        <v>1115.325</v>
      </c>
      <c r="F27" s="1">
        <f t="shared" ref="F27:H27" si="4">F7</f>
        <v>1496.33</v>
      </c>
      <c r="G27" s="1">
        <f t="shared" si="4"/>
        <v>1517.23</v>
      </c>
      <c r="H27" s="1">
        <f t="shared" si="4"/>
        <v>1534.77</v>
      </c>
    </row>
    <row r="28" spans="1:8" ht="30" x14ac:dyDescent="0.25">
      <c r="A28" s="27" t="s">
        <v>55</v>
      </c>
      <c r="B28" s="45" t="s">
        <v>666</v>
      </c>
      <c r="C28" s="743" t="s">
        <v>639</v>
      </c>
      <c r="D28" s="1">
        <v>13.8</v>
      </c>
      <c r="E28" s="1">
        <v>13.8</v>
      </c>
      <c r="F28" s="1">
        <v>18.5</v>
      </c>
      <c r="G28" s="1">
        <v>18.5</v>
      </c>
      <c r="H28" s="1">
        <v>18.5</v>
      </c>
    </row>
    <row r="29" spans="1:8" x14ac:dyDescent="0.25">
      <c r="A29" s="27" t="s">
        <v>57</v>
      </c>
      <c r="B29" s="1" t="s">
        <v>667</v>
      </c>
      <c r="C29" s="743" t="s">
        <v>639</v>
      </c>
      <c r="D29" s="1">
        <f>D27-D28</f>
        <v>1101.5250000000001</v>
      </c>
      <c r="E29" s="1">
        <f>E27-E28</f>
        <v>1101.5250000000001</v>
      </c>
      <c r="F29" s="1">
        <f t="shared" ref="F29:H29" si="5">F27-F28</f>
        <v>1477.83</v>
      </c>
      <c r="G29" s="1">
        <f t="shared" si="5"/>
        <v>1498.73</v>
      </c>
      <c r="H29" s="1">
        <f t="shared" si="5"/>
        <v>1516.27</v>
      </c>
    </row>
    <row r="30" spans="1:8" ht="45" x14ac:dyDescent="0.25">
      <c r="A30" s="1">
        <v>3</v>
      </c>
      <c r="B30" s="45" t="s">
        <v>668</v>
      </c>
      <c r="C30" s="743" t="s">
        <v>639</v>
      </c>
      <c r="D30" s="1">
        <v>1115.325</v>
      </c>
      <c r="E30" s="1">
        <f>E27</f>
        <v>1115.325</v>
      </c>
      <c r="F30" s="1">
        <f t="shared" ref="F30:H30" si="6">F27</f>
        <v>1496.33</v>
      </c>
      <c r="G30" s="1">
        <f t="shared" si="6"/>
        <v>1517.23</v>
      </c>
      <c r="H30" s="1">
        <f t="shared" si="6"/>
        <v>1534.77</v>
      </c>
    </row>
    <row r="31" spans="1:8" ht="30" x14ac:dyDescent="0.25">
      <c r="A31" s="27" t="s">
        <v>67</v>
      </c>
      <c r="B31" s="45" t="s">
        <v>669</v>
      </c>
      <c r="C31" s="743" t="s">
        <v>639</v>
      </c>
      <c r="D31" s="1">
        <v>1115.325</v>
      </c>
      <c r="E31" s="763">
        <f>E30</f>
        <v>1115.325</v>
      </c>
      <c r="F31" s="763">
        <f t="shared" ref="F31:H31" si="7">F30</f>
        <v>1496.33</v>
      </c>
      <c r="G31" s="763">
        <f t="shared" si="7"/>
        <v>1517.23</v>
      </c>
      <c r="H31" s="763">
        <f t="shared" si="7"/>
        <v>1534.77</v>
      </c>
    </row>
    <row r="32" spans="1:8" ht="45" x14ac:dyDescent="0.25">
      <c r="A32" s="27" t="s">
        <v>83</v>
      </c>
      <c r="B32" s="45" t="s">
        <v>670</v>
      </c>
      <c r="C32" s="743" t="s">
        <v>639</v>
      </c>
      <c r="D32" s="1"/>
      <c r="E32" s="1"/>
      <c r="F32" s="1"/>
      <c r="G32" s="1"/>
      <c r="H32" s="1"/>
    </row>
    <row r="33" spans="1:8" ht="30" x14ac:dyDescent="0.25">
      <c r="A33" s="1">
        <v>4</v>
      </c>
      <c r="B33" s="45" t="s">
        <v>671</v>
      </c>
      <c r="C33" s="743" t="s">
        <v>639</v>
      </c>
      <c r="D33" s="1"/>
      <c r="E33" s="1"/>
      <c r="F33" s="1"/>
      <c r="G33" s="1"/>
      <c r="H33" s="1"/>
    </row>
    <row r="34" spans="1:8" ht="30" x14ac:dyDescent="0.25">
      <c r="A34" s="1">
        <v>5</v>
      </c>
      <c r="B34" s="45" t="s">
        <v>672</v>
      </c>
      <c r="C34" s="743" t="s">
        <v>290</v>
      </c>
      <c r="D34" s="1">
        <v>100</v>
      </c>
      <c r="E34" s="1"/>
      <c r="F34" s="1"/>
      <c r="G34" s="1"/>
      <c r="H34" s="1"/>
    </row>
    <row r="37" spans="1:8" x14ac:dyDescent="0.25">
      <c r="B37" s="762" t="s">
        <v>673</v>
      </c>
      <c r="D37" t="s">
        <v>674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Цеховые расходы</vt:lpstr>
      <vt:lpstr>Зар.плата осн.персонала</vt:lpstr>
      <vt:lpstr>Админ. расх.</vt:lpstr>
      <vt:lpstr>Кап.вложения</vt:lpstr>
      <vt:lpstr>ИПЦ</vt:lpstr>
      <vt:lpstr>Смета ВО</vt:lpstr>
      <vt:lpstr>Экспертиза ВО</vt:lpstr>
      <vt:lpstr>расшифровки ВО</vt:lpstr>
      <vt:lpstr>баланс</vt:lpstr>
      <vt:lpstr>операционные расходы</vt:lpstr>
      <vt:lpstr>неподконтрольные расходы</vt:lpstr>
      <vt:lpstr>смета методом индексации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2016-04-26T08:53:47Z</cp:lastPrinted>
  <dcterms:created xsi:type="dcterms:W3CDTF">2014-07-02T08:23:03Z</dcterms:created>
  <dcterms:modified xsi:type="dcterms:W3CDTF">2016-05-10T08:06:42Z</dcterms:modified>
</cp:coreProperties>
</file>